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095" windowHeight="10425" activeTab="2"/>
  </bookViews>
  <sheets>
    <sheet name="Desky" sheetId="1" r:id="rId1"/>
    <sheet name="TL" sheetId="2" r:id="rId2"/>
    <sheet name="CEN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AIN2__">#REF!</definedName>
    <definedName name="__MAIN3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xlnm._FilterDatabase" localSheetId="2" hidden="1">'CENA'!$A$95:$H$99</definedName>
    <definedName name="AAA">'[6]SLP1'!#REF!</definedName>
    <definedName name="afterdetail_rkap">#REF!</definedName>
    <definedName name="afterdetail_rozpocty">'[5]Rozpočet'!#REF!</definedName>
    <definedName name="afterdetail_rozpocty_rkap">#REF!</definedName>
    <definedName name="afterdetail_rozpocty_rozpocty">#REF!</definedName>
    <definedName name="before_rkap">#REF!</definedName>
    <definedName name="before_rozpocty">#REF!</definedName>
    <definedName name="beforeafterdetail_rozpocty.Poznamka2.1">#REF!</definedName>
    <definedName name="beforeafterdetail_rozpocty_rozpocty.Poznamka2.1">#REF!</definedName>
    <definedName name="beforedetail_rozpocty">#REF!</definedName>
    <definedName name="beforetop_rkap">#REF!</definedName>
    <definedName name="body_hlavy">#REF!</definedName>
    <definedName name="body_kapitoly">'[5]Rozpočet'!#REF!</definedName>
    <definedName name="body_list_kapitoly">'[5]Rozpočet'!#REF!</definedName>
    <definedName name="body_list_rkap">'[5]Rozpočet'!#REF!</definedName>
    <definedName name="body_memrekapdph">#REF!</definedName>
    <definedName name="body_phlavy">#REF!</definedName>
    <definedName name="body_phlavy1">#REF!</definedName>
    <definedName name="body_prekap">#REF!</definedName>
    <definedName name="body_rkap">#REF!</definedName>
    <definedName name="body_rozpocty">#REF!</definedName>
    <definedName name="body_rozpocty_rkap">#REF!</definedName>
    <definedName name="body_rozpocty_rozpocty">#REF!</definedName>
    <definedName name="body_rozpocty_rpolozky">#REF!</definedName>
    <definedName name="body_rozpocty_rpolozky.Poznamka2">#REF!</definedName>
    <definedName name="body_rozpočty">#REF!</definedName>
    <definedName name="body_rpolozky">#REF!</definedName>
    <definedName name="body_rpolozky.Poznamka2">#REF!</definedName>
    <definedName name="body_sumpolozky.0">'[5]Rozpočet'!#REF!</definedName>
    <definedName name="body_sumpolozky.1">'[5]Rozpočet'!#REF!</definedName>
    <definedName name="body_sumpolozky.2">'[5]Rozpočet'!#REF!</definedName>
    <definedName name="body_typy.0">'[5]Rozpočet'!#REF!</definedName>
    <definedName name="body_typy.1">'[5]Rozpočet'!#REF!</definedName>
    <definedName name="body_typy.2">'[5]Rozpočet'!#REF!</definedName>
    <definedName name="BPK1">'[4]MaR'!#REF!</definedName>
    <definedName name="BPK2">'[4]MaR'!#REF!</definedName>
    <definedName name="BPK3">'[4]MaR'!#REF!</definedName>
    <definedName name="celkembezdph">#REF!</definedName>
    <definedName name="celkemsdph">#REF!</definedName>
    <definedName name="celkemsdph.Poznamka2">#REF!</definedName>
    <definedName name="celklemsdph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#REF!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ispečink">'[2]MaR'!#REF!</definedName>
    <definedName name="dmisto">#REF!</definedName>
    <definedName name="Dodavka">#REF!</definedName>
    <definedName name="Dodavka0">'[1]PNVST-PNUPR'!#REF!</definedName>
    <definedName name="DPH">#REF!</definedName>
    <definedName name="dph1">#REF!</definedName>
    <definedName name="dph2">#REF!</definedName>
    <definedName name="dph3">#REF!</definedName>
    <definedName name="dpsc">#REF!</definedName>
    <definedName name="eC_Rekapitulace">#REF!</definedName>
    <definedName name="end_rnakl">#REF!</definedName>
    <definedName name="end_rozpocty">'[5]Rozpočet'!#REF!</definedName>
    <definedName name="end_rozpocty_rozpocty">#REF!</definedName>
    <definedName name="Excel_BuiltIn_Print_Area_1">#REF!</definedName>
    <definedName name="Excel_BuiltIn_Print_Area_1_10">#REF!</definedName>
    <definedName name="Excel_BuiltIn_Print_Area_1_25">#REF!</definedName>
    <definedName name="Excel_BuiltIn_Print_Area_1_26">#REF!</definedName>
    <definedName name="Excel_BuiltIn_Print_Area_1_27">#REF!</definedName>
    <definedName name="Excel_BuiltIn_Print_Area_1_28">#REF!</definedName>
    <definedName name="Excel_BuiltIn_Print_Area_1_29">#REF!</definedName>
    <definedName name="Excel_BuiltIn_Print_Area_1_30">#REF!</definedName>
    <definedName name="Excel_BuiltIn_Print_Area_1_6">#REF!</definedName>
    <definedName name="Excel_BuiltIn_Print_Area_1_8">#REF!</definedName>
    <definedName name="Excel_BuiltIn_Print_Area_2">#REF!</definedName>
    <definedName name="Excel_BuiltIn_Print_Area_2_16">#REF!</definedName>
    <definedName name="Excel_BuiltIn_Print_Area_2_20">#REF!</definedName>
    <definedName name="Excel_BuiltIn_Print_Area_2_25">#REF!</definedName>
    <definedName name="Excel_BuiltIn_Print_Area_2_26">#REF!</definedName>
    <definedName name="Excel_BuiltIn_Print_Area_2_27">#REF!</definedName>
    <definedName name="Excel_BuiltIn_Print_Area_2_28">#REF!</definedName>
    <definedName name="Excel_BuiltIn_Print_Area_2_29">#REF!</definedName>
    <definedName name="Excel_BuiltIn_Print_Area_2_30">#REF!</definedName>
    <definedName name="Excel_BuiltIn_Print_Area_3">#REF!</definedName>
    <definedName name="Excel_BuiltIn_Print_Area_3_10">#REF!</definedName>
    <definedName name="Excel_BuiltIn_Print_Area_3_19">#REF!</definedName>
    <definedName name="Excel_BuiltIn_Print_Area_3_22">#REF!</definedName>
    <definedName name="Excel_BuiltIn_Print_Area_3_23">#REF!</definedName>
    <definedName name="Excel_BuiltIn_Print_Area_3_25">#REF!</definedName>
    <definedName name="Excel_BuiltIn_Print_Area_3_26">#REF!</definedName>
    <definedName name="Excel_BuiltIn_Print_Area_3_27">#REF!</definedName>
    <definedName name="Excel_BuiltIn_Print_Area_3_28">#REF!</definedName>
    <definedName name="Excel_BuiltIn_Print_Area_3_29">#REF!</definedName>
    <definedName name="Excel_BuiltIn_Print_Area_3_30">#REF!</definedName>
    <definedName name="Excel_BuiltIn_Print_Area_3_48">#REF!</definedName>
    <definedName name="Excel_BuiltIn_Print_Area_3_6">#REF!</definedName>
    <definedName name="Excel_BuiltIn_Print_Area_3_8">#REF!</definedName>
    <definedName name="Excel_BuiltIn_Print_Area_4">#REF!</definedName>
    <definedName name="Excel_BuiltIn_Print_Area_4_10">#REF!</definedName>
    <definedName name="Excel_BuiltIn_Print_Area_4_25">#REF!</definedName>
    <definedName name="Excel_BuiltIn_Print_Area_4_26">#REF!</definedName>
    <definedName name="Excel_BuiltIn_Print_Area_4_27">#REF!</definedName>
    <definedName name="Excel_BuiltIn_Print_Area_4_28">#REF!</definedName>
    <definedName name="Excel_BuiltIn_Print_Area_4_29">#REF!</definedName>
    <definedName name="Excel_BuiltIn_Print_Area_4_30">#REF!</definedName>
    <definedName name="Excel_BuiltIn_Print_Area_4_6">#REF!</definedName>
    <definedName name="Excel_BuiltIn_Print_Area_4_8">#REF!</definedName>
    <definedName name="Excel_BuiltIn_Print_Area_5">#REF!</definedName>
    <definedName name="Excel_BuiltIn_Print_Area_51">#REF!</definedName>
    <definedName name="Excel_BuiltIn_Print_Area_5_10">#REF!</definedName>
    <definedName name="Excel_BuiltIn_Print_Area_5_6">#REF!</definedName>
    <definedName name="Excel_BuiltIn_Print_Area_5_8">#REF!</definedName>
    <definedName name="Excel_BuiltIn_Print_Area_6">#REF!</definedName>
    <definedName name="Excel_BuiltIn_Print_Area_61">#REF!</definedName>
    <definedName name="Excel_BuiltIn_Print_Area_6_10">#REF!</definedName>
    <definedName name="Excel_BuiltIn_Print_Area_6_25">#REF!</definedName>
    <definedName name="Excel_BuiltIn_Print_Area_6_26">#REF!</definedName>
    <definedName name="Excel_BuiltIn_Print_Area_6_27">#REF!</definedName>
    <definedName name="Excel_BuiltIn_Print_Area_6_28">#REF!</definedName>
    <definedName name="Excel_BuiltIn_Print_Area_6_29">#REF!</definedName>
    <definedName name="Excel_BuiltIn_Print_Area_6_30">#REF!</definedName>
    <definedName name="Excel_BuiltIn_Print_Area_6_6">#REF!</definedName>
    <definedName name="Excel_BuiltIn_Print_Area_6_8">#REF!</definedName>
    <definedName name="Excel_BuiltIn_Print_Area_7">#REF!</definedName>
    <definedName name="Excel_BuiltIn_Print_Area_71">#REF!</definedName>
    <definedName name="Excel_BuiltIn_Print_Area_7_10">#REF!</definedName>
    <definedName name="Excel_BuiltIn_Print_Area_7_25">#REF!</definedName>
    <definedName name="Excel_BuiltIn_Print_Area_7_26">#REF!</definedName>
    <definedName name="Excel_BuiltIn_Print_Area_7_27">#REF!</definedName>
    <definedName name="Excel_BuiltIn_Print_Area_7_28">#REF!</definedName>
    <definedName name="Excel_BuiltIn_Print_Area_7_29">#REF!</definedName>
    <definedName name="Excel_BuiltIn_Print_Area_7_30">#REF!</definedName>
    <definedName name="Excel_BuiltIn_Print_Area_7_6">#REF!</definedName>
    <definedName name="Excel_BuiltIn_Print_Area_7_8">#REF!</definedName>
    <definedName name="Excel_BuiltIn_Print_Titles_1">#REF!</definedName>
    <definedName name="Excel_BuiltIn_Print_Titles_11">#REF!</definedName>
    <definedName name="Excel_BuiltIn_Print_Titles_1_10">#REF!</definedName>
    <definedName name="Excel_BuiltIn_Print_Titles_1_25">#REF!</definedName>
    <definedName name="Excel_BuiltIn_Print_Titles_1_26">#REF!</definedName>
    <definedName name="Excel_BuiltIn_Print_Titles_1_27">#REF!</definedName>
    <definedName name="Excel_BuiltIn_Print_Titles_1_28">#REF!</definedName>
    <definedName name="Excel_BuiltIn_Print_Titles_1_29">#REF!</definedName>
    <definedName name="Excel_BuiltIn_Print_Titles_1_30">#REF!</definedName>
    <definedName name="Excel_BuiltIn_Print_Titles_1_6">#REF!</definedName>
    <definedName name="Excel_BuiltIn_Print_Titles_1_8">#REF!</definedName>
    <definedName name="Excel_BuiltIn_Print_Titles_10">#REF!</definedName>
    <definedName name="Excel_BuiltIn_Print_Titles_101">#REF!</definedName>
    <definedName name="Excel_BuiltIn_Print_Titles_10_10">#REF!</definedName>
    <definedName name="Excel_BuiltIn_Print_Titles_10_6">#REF!</definedName>
    <definedName name="Excel_BuiltIn_Print_Titles_10_8">#REF!</definedName>
    <definedName name="Excel_BuiltIn_Print_Titles_11">#REF!</definedName>
    <definedName name="Excel_BuiltIn_Print_Titles_11_10">#REF!</definedName>
    <definedName name="Excel_BuiltIn_Print_Titles_11_6">#REF!</definedName>
    <definedName name="Excel_BuiltIn_Print_Titles_11_8">#REF!</definedName>
    <definedName name="Excel_BuiltIn_Print_Titles_13">#REF!</definedName>
    <definedName name="Excel_BuiltIn_Print_Titles_13_10">#REF!</definedName>
    <definedName name="Excel_BuiltIn_Print_Titles_13_25">#REF!</definedName>
    <definedName name="Excel_BuiltIn_Print_Titles_13_26">#REF!</definedName>
    <definedName name="Excel_BuiltIn_Print_Titles_13_27">#REF!</definedName>
    <definedName name="Excel_BuiltIn_Print_Titles_13_28">#REF!</definedName>
    <definedName name="Excel_BuiltIn_Print_Titles_13_29">#REF!</definedName>
    <definedName name="Excel_BuiltIn_Print_Titles_13_30">#REF!</definedName>
    <definedName name="Excel_BuiltIn_Print_Titles_13_6">#REF!</definedName>
    <definedName name="Excel_BuiltIn_Print_Titles_13_8">#REF!</definedName>
    <definedName name="Excel_BuiltIn_Print_Titles_18">#REF!</definedName>
    <definedName name="Excel_BuiltIn_Print_Titles_181">#REF!</definedName>
    <definedName name="Excel_BuiltIn_Print_Titles_18_10">#REF!</definedName>
    <definedName name="Excel_BuiltIn_Print_Titles_18_25">#REF!</definedName>
    <definedName name="Excel_BuiltIn_Print_Titles_18_26">#REF!</definedName>
    <definedName name="Excel_BuiltIn_Print_Titles_18_27">#REF!</definedName>
    <definedName name="Excel_BuiltIn_Print_Titles_18_28">#REF!</definedName>
    <definedName name="Excel_BuiltIn_Print_Titles_18_29">#REF!</definedName>
    <definedName name="Excel_BuiltIn_Print_Titles_18_30">#REF!</definedName>
    <definedName name="Excel_BuiltIn_Print_Titles_18_6">#REF!</definedName>
    <definedName name="Excel_BuiltIn_Print_Titles_18_8">#REF!</definedName>
    <definedName name="Excel_BuiltIn_Print_Titles_2">#REF!</definedName>
    <definedName name="Excel_BuiltIn_Print_Titles_21">#REF!</definedName>
    <definedName name="Excel_BuiltIn_Print_Titles_2_1">#REF!</definedName>
    <definedName name="Excel_BuiltIn_Print_Titles_2_16">#REF!</definedName>
    <definedName name="Excel_BuiltIn_Print_Titles_2_20">#REF!</definedName>
    <definedName name="Excel_BuiltIn_Print_Titles_3">#REF!</definedName>
    <definedName name="Excel_BuiltIn_Print_Titles_3_1">#REF!</definedName>
    <definedName name="Excel_BuiltIn_Print_Titles_3_19">#REF!</definedName>
    <definedName name="Excel_BuiltIn_Print_Titles_3_22">#REF!</definedName>
    <definedName name="Excel_BuiltIn_Print_Titles_3_23">#REF!</definedName>
    <definedName name="Excel_BuiltIn_Print_Titles_3_48">#REF!</definedName>
    <definedName name="Excel_BuiltIn_Print_Titles_4">#REF!</definedName>
    <definedName name="Excel_BuiltIn_Print_Titles_41">#REF!</definedName>
    <definedName name="Excel_BuiltIn_Print_Titles_4_10">#REF!</definedName>
    <definedName name="Excel_BuiltIn_Print_Titles_4_25">#REF!</definedName>
    <definedName name="Excel_BuiltIn_Print_Titles_4_26">#REF!</definedName>
    <definedName name="Excel_BuiltIn_Print_Titles_4_27">#REF!</definedName>
    <definedName name="Excel_BuiltIn_Print_Titles_4_28">#REF!</definedName>
    <definedName name="Excel_BuiltIn_Print_Titles_4_29">#REF!</definedName>
    <definedName name="Excel_BuiltIn_Print_Titles_4_30">#REF!</definedName>
    <definedName name="Excel_BuiltIn_Print_Titles_4_6">#REF!</definedName>
    <definedName name="Excel_BuiltIn_Print_Titles_4_8">#REF!</definedName>
    <definedName name="Excel_BuiltIn_Print_Titles_5">#REF!</definedName>
    <definedName name="Excel_BuiltIn_Print_Titles_51">#REF!</definedName>
    <definedName name="Excel_BuiltIn_Print_Titles_5_10">#REF!</definedName>
    <definedName name="Excel_BuiltIn_Print_Titles_5_6">#REF!</definedName>
    <definedName name="Excel_BuiltIn_Print_Titles_5_8">#REF!</definedName>
    <definedName name="Excel_BuiltIn_Print_Titles_6">#REF!</definedName>
    <definedName name="Excel_BuiltIn_Print_Titles_61">#REF!</definedName>
    <definedName name="Excel_BuiltIn_Print_Titles_6_10">#REF!</definedName>
    <definedName name="Excel_BuiltIn_Print_Titles_6_25">#REF!</definedName>
    <definedName name="Excel_BuiltIn_Print_Titles_6_26">#REF!</definedName>
    <definedName name="Excel_BuiltIn_Print_Titles_6_27">#REF!</definedName>
    <definedName name="Excel_BuiltIn_Print_Titles_6_28">#REF!</definedName>
    <definedName name="Excel_BuiltIn_Print_Titles_6_29">#REF!</definedName>
    <definedName name="Excel_BuiltIn_Print_Titles_6_30">#REF!</definedName>
    <definedName name="Excel_BuiltIn_Print_Titles_6_6">#REF!</definedName>
    <definedName name="Excel_BuiltIn_Print_Titles_6_8">#REF!</definedName>
    <definedName name="Excel_BuiltIn_Print_Titles_7">#REF!</definedName>
    <definedName name="Excel_BuiltIn_Print_Titles_71">#REF!</definedName>
    <definedName name="Excel_BuiltIn_Print_Titles_7_10">#REF!</definedName>
    <definedName name="Excel_BuiltIn_Print_Titles_7_25">#REF!</definedName>
    <definedName name="Excel_BuiltIn_Print_Titles_7_26">#REF!</definedName>
    <definedName name="Excel_BuiltIn_Print_Titles_7_27">#REF!</definedName>
    <definedName name="Excel_BuiltIn_Print_Titles_7_28">#REF!</definedName>
    <definedName name="Excel_BuiltIn_Print_Titles_7_29">#REF!</definedName>
    <definedName name="Excel_BuiltIn_Print_Titles_7_30">#REF!</definedName>
    <definedName name="Excel_BuiltIn_Print_Titles_7_6">#REF!</definedName>
    <definedName name="Excel_BuiltIn_Print_Titles_7_8">#REF!</definedName>
    <definedName name="Excel_BuiltIn_Print_Titles_8">#REF!</definedName>
    <definedName name="Excel_BuiltIn_Print_Titles_81">#REF!</definedName>
    <definedName name="Excel_BuiltIn_Print_Titles_8_10">#REF!</definedName>
    <definedName name="Excel_BuiltIn_Print_Titles_8_25">#REF!</definedName>
    <definedName name="Excel_BuiltIn_Print_Titles_8_26">#REF!</definedName>
    <definedName name="Excel_BuiltIn_Print_Titles_8_27">#REF!</definedName>
    <definedName name="Excel_BuiltIn_Print_Titles_8_28">#REF!</definedName>
    <definedName name="Excel_BuiltIn_Print_Titles_8_29">#REF!</definedName>
    <definedName name="Excel_BuiltIn_Print_Titles_8_30">#REF!</definedName>
    <definedName name="Excel_BuiltIn_Print_Titles_8_6">#REF!</definedName>
    <definedName name="Excel_BuiltIn_Print_Titles_8_8">#REF!</definedName>
    <definedName name="firmy_rozpocty.0">#REF!</definedName>
    <definedName name="firmy_rozpocty.1">#REF!</definedName>
    <definedName name="firmy_rozpocty_pozn.Poznamka2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lavička">'[2]MaR'!#REF!</definedName>
    <definedName name="HSV">#REF!</definedName>
    <definedName name="HSV_">'[6]SLP1'!#REF!</definedName>
    <definedName name="HSV0">'[1]PNVST-PNUPR'!#REF!</definedName>
    <definedName name="HZS">#REF!</definedName>
    <definedName name="HZS0">'[1]PNVST-PNUPR'!#REF!</definedName>
    <definedName name="IČO">#REF!</definedName>
    <definedName name="JKSO">#REF!</definedName>
    <definedName name="Kod">#REF!</definedName>
    <definedName name="MJ">#REF!</definedName>
    <definedName name="mmm">#REF!</definedName>
    <definedName name="mmmm">'[4]MaR'!#REF!</definedName>
    <definedName name="Mont">#REF!</definedName>
    <definedName name="Mont_">'[6]SLP1'!#REF!</definedName>
    <definedName name="Montaz0">'[1]PNVST-PNUPR'!#REF!</definedName>
    <definedName name="NazevDilu">#REF!</definedName>
    <definedName name="nazevobjektu">#REF!</definedName>
    <definedName name="nazevstavby">#REF!</definedName>
    <definedName name="_xlnm.Print_Titles" localSheetId="2">'CENA'!$2:$3</definedName>
    <definedName name="Objednatel">#REF!</definedName>
    <definedName name="Objekt">#REF!</definedName>
    <definedName name="_xlnm.Print_Area" localSheetId="2">'CENA'!$B$2:$H$141</definedName>
    <definedName name="_xlnm.Print_Area" localSheetId="0">'Desky'!$B$2:$B$53</definedName>
    <definedName name="_xlnm.Print_Area" localSheetId="1">'TL'!$B$1:$J$31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znamka">#REF!</definedName>
    <definedName name="Projektant">#REF!</definedName>
    <definedName name="Přehled">#REF!</definedName>
    <definedName name="PSV">#REF!</definedName>
    <definedName name="PSV_">'[6]SLP1'!#REF!</definedName>
    <definedName name="PSV0">'[1]PNVST-PNUPR'!#REF!</definedName>
    <definedName name="Rok_nabídky">#REF!</definedName>
    <definedName name="SazbaDPH1">#REF!</definedName>
    <definedName name="SazbaDPH2">#REF!</definedName>
    <definedName name="sluzby">#REF!</definedName>
    <definedName name="Specifikace">#REF!</definedName>
    <definedName name="StavbaCelkem">#REF!</definedName>
    <definedName name="sum_kapitoly.0">'[5]Rozpočet'!#REF!</definedName>
    <definedName name="sum_kapitoly.1">'[5]Rozpočet'!#REF!</definedName>
    <definedName name="sum_kapitoly.2">'[5]Rozpočet'!#REF!</definedName>
    <definedName name="sum_list_kapitoly">'[5]Rozpočet'!#REF!</definedName>
    <definedName name="sum_list_rkap">'[5]Rozpočet'!#REF!</definedName>
    <definedName name="sum_memrekapdph">#REF!</definedName>
    <definedName name="sum_prekap">#REF!</definedName>
    <definedName name="sum_rnakl.Poznamka2">#REF!</definedName>
    <definedName name="sum_rnakl.Poznamka2.1">#REF!</definedName>
    <definedName name="top_list_kapitoly">'[5]Rozpočet'!#REF!</definedName>
    <definedName name="top_list_rkap">'[5]Rozpočet'!#REF!</definedName>
    <definedName name="top_memrekapdph">#REF!</definedName>
    <definedName name="top_phlavy">#REF!</definedName>
    <definedName name="top_rkap">#REF!</definedName>
    <definedName name="top_rozpocty">#REF!</definedName>
    <definedName name="top_rozpocty_rkap">#REF!</definedName>
    <definedName name="top_rpolozky">#REF!</definedName>
    <definedName name="Typ">'[1]PNVST-PNUPR'!#REF!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Head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<sst xmlns="http://schemas.openxmlformats.org/spreadsheetml/2006/main" count="234" uniqueCount="104">
  <si>
    <t>Veškeré vedlejší rozpočtové náklady jsou součástí jednotlivých jednotkových cen ve výkazu výměr (zařízení staveniště,přesuny hmot,geodetické práce,oplocení staveniště, ostatní režie apod.)</t>
  </si>
  <si>
    <t>BOURACÍ PRÁCE</t>
  </si>
  <si>
    <t>den</t>
  </si>
  <si>
    <t>Nájem kontejneru na vybouranou stavební suť 6m3</t>
  </si>
  <si>
    <t>Naložení kontejneru se stavební sutí na dopravní prostředek</t>
  </si>
  <si>
    <t>Ozn.2</t>
  </si>
  <si>
    <t>Ozn.1</t>
  </si>
  <si>
    <t>Poplatek za uložení stavebního odpadu na skládce (skládkovné) - beton, kamenivo</t>
  </si>
  <si>
    <t>Zastřešení polykarbonátem</t>
  </si>
  <si>
    <t>Zastřešení polykarbonátem - komůrkový polykarbonát (3 komory) např. Makrolon, barva čirá, včetně nosné ocelové konstrukce</t>
  </si>
  <si>
    <t>Dvorek</t>
  </si>
  <si>
    <t>VÝKAZ VÝMĚR</t>
  </si>
  <si>
    <t>Údaje o akci:</t>
  </si>
  <si>
    <t>Název:</t>
  </si>
  <si>
    <t>Projektant:</t>
  </si>
  <si>
    <t>Investor:</t>
  </si>
  <si>
    <t>CENA ZA OBJEKT CELKEM:</t>
  </si>
  <si>
    <t>CENA CELKEM VČETNĚ DPH</t>
  </si>
  <si>
    <t>Datum:</t>
  </si>
  <si>
    <t>Předmět</t>
  </si>
  <si>
    <t>MJ</t>
  </si>
  <si>
    <t>Výměra</t>
  </si>
  <si>
    <t>PN VSTUP</t>
  </si>
  <si>
    <t>CELKEM PN VSTUP</t>
  </si>
  <si>
    <t>FASÁDA</t>
  </si>
  <si>
    <t>LEŠENÍ</t>
  </si>
  <si>
    <t>DOMOVNÍ TECHNIKY</t>
  </si>
  <si>
    <t>VENKOVNÍ ÚPRAVY A ZPEVNĚNÉ PLOCHY</t>
  </si>
  <si>
    <t>ks</t>
  </si>
  <si>
    <t>Bourací práce</t>
  </si>
  <si>
    <t>Zhutněná pláň</t>
  </si>
  <si>
    <t>Poplatek za uložení stavebního odpadu na skládce (skládkovné) - zemina</t>
  </si>
  <si>
    <t>m</t>
  </si>
  <si>
    <t>Odvoz vybouraných materiálů na skládku do 10km</t>
  </si>
  <si>
    <t>t</t>
  </si>
  <si>
    <t>Poplatek za uložení stavebního odpadu na skládce (skládkovné) - ostatní materiály</t>
  </si>
  <si>
    <t>Vnitrostaveništní přesun vybouraných materiálů</t>
  </si>
  <si>
    <t>DPH 21%</t>
  </si>
  <si>
    <t xml:space="preserve">Brůha a Krampera, architekti, spol. s r.o., 
Riegrova 1745/59
České Budějovice
370 01 </t>
  </si>
  <si>
    <t>Lešení pro fasádu - montáž</t>
  </si>
  <si>
    <t>Lešení pro fasádu - demontáž</t>
  </si>
  <si>
    <t>Lešení pro fasádu - pronájem -  30 dní</t>
  </si>
  <si>
    <t xml:space="preserve">Elektroinstalace </t>
  </si>
  <si>
    <t>CELKEM VENKOVNÍ ÚPRAVY A ZPEVNĚNÉ PLOCHY</t>
  </si>
  <si>
    <t>ZPEVNĚNÉ PLOCHY</t>
  </si>
  <si>
    <r>
      <t>m</t>
    </r>
    <r>
      <rPr>
        <vertAlign val="superscript"/>
        <sz val="10"/>
        <rFont val="Calibri"/>
        <family val="2"/>
      </rPr>
      <t>3</t>
    </r>
  </si>
  <si>
    <r>
      <t>m</t>
    </r>
    <r>
      <rPr>
        <vertAlign val="superscript"/>
        <sz val="10"/>
        <rFont val="Calibri"/>
        <family val="2"/>
      </rPr>
      <t>2</t>
    </r>
  </si>
  <si>
    <t>SKLADBY STŘECH</t>
  </si>
  <si>
    <t>Výpočet</t>
  </si>
  <si>
    <t>Okapový chodník</t>
  </si>
  <si>
    <t>Drenážní šachty Ø315 mm výška 1m</t>
  </si>
  <si>
    <t>m3</t>
  </si>
  <si>
    <t>Filtrační textilie</t>
  </si>
  <si>
    <t>m2</t>
  </si>
  <si>
    <t>Nopová fólie - svislá drenáž</t>
  </si>
  <si>
    <t>Parkový obrubník do betonového lože</t>
  </si>
  <si>
    <t>Štěrkodrť ŠD, lože tl.40mm</t>
  </si>
  <si>
    <t>Betonová zatravňovací dlažba - montáž</t>
  </si>
  <si>
    <t>Betonová zatravňovací dlažba výšky 80mm - dodávka</t>
  </si>
  <si>
    <t>Kačírek tl. 100mm</t>
  </si>
  <si>
    <t>Štěrkový obsyp drenážního potrubí</t>
  </si>
  <si>
    <t>Výkop v zemině pro okapový chodník</t>
  </si>
  <si>
    <t>Odstranění asfaltové plochy kolem objektu v místě okapového chodníčku včetně podkladních vrstev celkové tl. 200mm</t>
  </si>
  <si>
    <t>Zámková dlažba</t>
  </si>
  <si>
    <t>Rozebrání zámkové dlažby kolem objektu (pro zpětné použití) včetně odstranění podkladních vrstev celkové tl. 200mm</t>
  </si>
  <si>
    <t xml:space="preserve">Zpětná montáž zákové dlažby po zhotovení okapového chodníčku </t>
  </si>
  <si>
    <t>Štěrkodrť ŠD, podkladní vrstva tl.100mm</t>
  </si>
  <si>
    <t>Součástí nabídkové ceny musí být veškeré náklady, aby cena byla konečná a zahrnovala celou dodávku a montáž. Dodávky a montáže uvedené v nabídce musí být, včetně veškerého souvisejícího doplňkového, podružného a montážního materiálu, tak, aby celé zařízení bylo funkční a splňovalo všechny předpisy, které se na ně vztahují.</t>
  </si>
  <si>
    <t>Nová světla na fasádu včetně připojení</t>
  </si>
  <si>
    <t>OSVĚTLENÍ</t>
  </si>
  <si>
    <t>Nátěr fasády - šedá</t>
  </si>
  <si>
    <t>Očištění stávající fasády</t>
  </si>
  <si>
    <t>Silikátový nátěr fasády 2x nátěr + penetrace</t>
  </si>
  <si>
    <t>Nátěr fasády - okrová</t>
  </si>
  <si>
    <t>Obklad soklu - deskami CETRIS FINISH, tl.12mm, barevný odstín (RAL dle barvy na jižní straně objektu), nosná kce: dřevěné latě</t>
  </si>
  <si>
    <t>Silikátový nátěr fasády 2x nátěr + penetrace (RAL dle barvy na jižní straně objektu)</t>
  </si>
  <si>
    <t>SP</t>
  </si>
  <si>
    <t>ZP</t>
  </si>
  <si>
    <t>VP</t>
  </si>
  <si>
    <t>Zaslepení otvorů EPS</t>
  </si>
  <si>
    <t>Nová fasáda - tenkovrstvá silikonováprobarvená omítka - růžová</t>
  </si>
  <si>
    <t>Zateplení ostění otvorů - ETICS s jádrem z fasádního EPS 100F o celkové tloušťce 30mm včetně silikátové probarvené omítky</t>
  </si>
  <si>
    <t>Nová tenkovrstvá probarvená silikátová omítka (RAL dle barvy na jižní straně objektu)</t>
  </si>
  <si>
    <t>Jednovrstvá vápenocementová omítka</t>
  </si>
  <si>
    <t>Sokl - obklad Cetris deskami - okrová</t>
  </si>
  <si>
    <t>Fasáda - obklad Cetris deskami - okrová</t>
  </si>
  <si>
    <t>Obklad fasády - deskami CETRIS FINISH, tl.12mm, barevný odstín (RAL dle barvy na jižní straně objektu), nosná kce: dřevěné latě</t>
  </si>
  <si>
    <t>Sokl - keramický obklad</t>
  </si>
  <si>
    <t xml:space="preserve">Kalibrovaný keramický obklad lepený flexibilním tmelem - montáž </t>
  </si>
  <si>
    <t>Kalibrovaný keramický obklad lepený flexibilním tmelem - dodávka</t>
  </si>
  <si>
    <t xml:space="preserve">Flexibilní drenážní potrubí Ø100 mm </t>
  </si>
  <si>
    <t>Obroušení stávajícího dřevěného obložení z palubek - podhled</t>
  </si>
  <si>
    <t xml:space="preserve">Obroušení stávajícího dřevěného obložení z palubek - boky </t>
  </si>
  <si>
    <t>Očištění stávajícího dřevěného obkladu z palubek</t>
  </si>
  <si>
    <t>Výměna stávajícího dřevěného obkladu z palubek (cca 20% plochy)</t>
  </si>
  <si>
    <t>Nátěr stávajícího dřevěného obkladu z palubek (RAL dle barvy na jižní straně objektu)</t>
  </si>
  <si>
    <t>Poplatek za uložení stavebního odpadu na skládce (skládkovné) - omítka</t>
  </si>
  <si>
    <t xml:space="preserve">Otlučení stávající omítky </t>
  </si>
  <si>
    <t>Stavební úpravy ZŠ Bernartice</t>
  </si>
  <si>
    <t>CELKEM - OBJEKT ZŠ</t>
  </si>
  <si>
    <t>OBJEKT ZŠ BERNARTICE</t>
  </si>
  <si>
    <r>
      <t xml:space="preserve">Stavební úpravy ZŠ Bernartice
VÝKAZ VÝMĚR
</t>
    </r>
  </si>
  <si>
    <t>Městys Bernartice</t>
  </si>
  <si>
    <t xml:space="preserve">     Investor:  Městys Bernartice
     Projektant:   Brůha a Krampera, architekti, spol. s r.o., Riegrova 1745/59, 370 01 České Budějovice
     Projekt zpracoval:   Ing. arch. M. Zahradníková, Riegrova 1745/59, 370 01 České Budějovice
     Výkaz výměr zpracoval: Ing.Ivan Babic, Dobrovodská 644/78, 370 06 České Budějovice, Tel.: 606 677 112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</si>
</sst>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##0\ &quot;Kč&quot;"/>
    <numFmt numFmtId="166" formatCode="0.0000"/>
    <numFmt numFmtId="167" formatCode="0.000"/>
    <numFmt numFmtId="168" formatCode="#,##0.00\ &quot;Kč&quot;"/>
    <numFmt numFmtId="169" formatCode="#,##0.000\ &quot;Kč&quot;"/>
    <numFmt numFmtId="170" formatCode="#,##0.000"/>
    <numFmt numFmtId="171" formatCode="0.00000"/>
    <numFmt numFmtId="172" formatCode="#,##0_ ;\-#,##0\ "/>
    <numFmt numFmtId="173" formatCode="_-* #,##0\ &quot;Kčs&quot;_-;\-* #,##0\ &quot;Kčs&quot;_-;_-* &quot;-&quot;\ &quot;Kčs&quot;_-;_-@_-"/>
    <numFmt numFmtId="174" formatCode="_-* #,##0\ _K_č_s_-;\-* #,##0\ _K_č_s_-;_-* &quot;-&quot;\ _K_č_s_-;_-@_-"/>
    <numFmt numFmtId="175" formatCode="_-* #,##0.00\ &quot;Kčs&quot;_-;\-* #,##0.00\ &quot;Kčs&quot;_-;_-* &quot;-&quot;??\ &quot;Kčs&quot;_-;_-@_-"/>
    <numFmt numFmtId="176" formatCode="_-* #,##0.00\ _K_č_s_-;\-* #,##0.00\ _K_č_s_-;_-* &quot;-&quot;??\ _K_č_s_-;_-@_-"/>
    <numFmt numFmtId="177" formatCode="_-&quot;Ł&quot;* #,##0_-;\-&quot;Ł&quot;* #,##0_-;_-&quot;Ł&quot;* &quot;-&quot;_-;_-@_-"/>
    <numFmt numFmtId="178" formatCode="_-* #,##0_-;\-* #,##0_-;_-* &quot;-&quot;_-;_-@_-"/>
    <numFmt numFmtId="179" formatCode="_-&quot;Ł&quot;* #,##0.00_-;\-&quot;Ł&quot;* #,##0.00_-;_-&quot;Ł&quot;* &quot;-&quot;??_-;_-@_-"/>
    <numFmt numFmtId="180" formatCode="_-* #,##0.00_-;\-* #,##0.00_-;_-* &quot;-&quot;??_-;_-@_-"/>
    <numFmt numFmtId="181" formatCode="General_)"/>
    <numFmt numFmtId="182" formatCode="_(* #,##0_);_(* \(#,##0\);_(* &quot;-&quot;_);_(@_)"/>
    <numFmt numFmtId="183" formatCode="#,##0.0"/>
    <numFmt numFmtId="184" formatCode="#,##0;[Red]#,##0"/>
    <numFmt numFmtId="185" formatCode="_-* #,##0.0\ [$€-1]_-;\-* #,##0.0\ [$€-1]_-;_-* &quot;-&quot;??\ [$€-1]_-;_-@_-"/>
    <numFmt numFmtId="186" formatCode="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_-* #,##0\ &quot;Kč&quot;_-;\-* #,##0\ &quot;Kč&quot;_-;_-* &quot;-&quot;??\ &quot;Kč&quot;_-;_-@_-"/>
    <numFmt numFmtId="192" formatCode="_-* #,##0.00&quot; Kč&quot;_-;\-* #,##0.00&quot; Kč&quot;_-;_-* \-??&quot; Kč&quot;_-;_-@_-"/>
    <numFmt numFmtId="193" formatCode="mmm\ dd"/>
  </numFmts>
  <fonts count="94">
    <font>
      <sz val="10"/>
      <name val="Arial"/>
      <family val="0"/>
    </font>
    <font>
      <b/>
      <sz val="18"/>
      <color indexed="56"/>
      <name val="Cambria"/>
      <family val="2"/>
    </font>
    <font>
      <sz val="10"/>
      <name val="Helv"/>
      <family val="0"/>
    </font>
    <font>
      <sz val="10"/>
      <name val="Arial CE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8"/>
      <name val="MS Sans Serif"/>
      <family val="2"/>
    </font>
    <font>
      <b/>
      <sz val="10"/>
      <name val="Arial CE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6"/>
      <name val="Helv"/>
      <family val="0"/>
    </font>
    <font>
      <b/>
      <sz val="10"/>
      <color indexed="63"/>
      <name val="Arial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20"/>
      <name val="Arial"/>
      <family val="2"/>
    </font>
    <font>
      <i/>
      <sz val="10"/>
      <color indexed="18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62"/>
      <name val="Calibri"/>
      <family val="2"/>
    </font>
    <font>
      <b/>
      <sz val="22"/>
      <color indexed="62"/>
      <name val="Calibri"/>
      <family val="2"/>
    </font>
    <font>
      <sz val="8"/>
      <color indexed="6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14"/>
      <color indexed="62"/>
      <name val="Calibri"/>
      <family val="2"/>
    </font>
    <font>
      <sz val="12"/>
      <color indexed="12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9"/>
      <color indexed="62"/>
      <name val="Calibri"/>
      <family val="2"/>
    </font>
    <font>
      <i/>
      <sz val="12"/>
      <color indexed="62"/>
      <name val="Calibri"/>
      <family val="2"/>
    </font>
    <font>
      <b/>
      <sz val="12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vertAlign val="superscript"/>
      <sz val="10"/>
      <name val="Calibri"/>
      <family val="2"/>
    </font>
    <font>
      <b/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23"/>
      <name val="Calibri"/>
      <family val="2"/>
    </font>
    <font>
      <sz val="10"/>
      <color indexed="20"/>
      <name val="Calibri"/>
      <family val="2"/>
    </font>
    <font>
      <sz val="8"/>
      <color indexed="20"/>
      <name val="Calibri"/>
      <family val="2"/>
    </font>
    <font>
      <sz val="8"/>
      <color indexed="23"/>
      <name val="Calibri"/>
      <family val="2"/>
    </font>
    <font>
      <b/>
      <i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8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3" fillId="0" borderId="1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5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2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9" fillId="3" borderId="0" applyNumberFormat="0" applyBorder="0" applyAlignment="0" applyProtection="0"/>
    <xf numFmtId="0" fontId="10" fillId="26" borderId="2" applyNumberFormat="0" applyAlignment="0" applyProtection="0"/>
    <xf numFmtId="0" fontId="83" fillId="0" borderId="3" applyNumberFormat="0" applyFill="0" applyAlignment="0" applyProtection="0"/>
    <xf numFmtId="4" fontId="3" fillId="0" borderId="0" applyBorder="0" applyProtection="0">
      <alignment/>
    </xf>
    <xf numFmtId="4" fontId="3" fillId="0" borderId="0">
      <alignment/>
      <protection/>
    </xf>
    <xf numFmtId="49" fontId="11" fillId="0" borderId="0">
      <alignment horizontal="right"/>
      <protection/>
    </xf>
    <xf numFmtId="49" fontId="12" fillId="0" borderId="0" applyBorder="0" applyProtection="0">
      <alignment horizontal="center"/>
    </xf>
    <xf numFmtId="49" fontId="3" fillId="0" borderId="4" applyBorder="0" applyProtection="0">
      <alignment horizontal="left"/>
    </xf>
    <xf numFmtId="49" fontId="13" fillId="0" borderId="0" applyProtection="0">
      <alignment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0" fillId="0" borderId="0" applyFill="0" applyBorder="0" applyAlignment="0" applyProtection="0"/>
    <xf numFmtId="41" fontId="0" fillId="0" borderId="0" applyFont="0" applyFill="0" applyBorder="0" applyAlignment="0" applyProtection="0"/>
    <xf numFmtId="3" fontId="15" fillId="0" borderId="5" applyFill="0" applyBorder="0">
      <alignment vertical="center"/>
      <protection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0" fontId="3" fillId="0" borderId="0" applyBorder="0" applyProtection="0">
      <alignment/>
    </xf>
    <xf numFmtId="170" fontId="3" fillId="0" borderId="0" applyBorder="0">
      <alignment/>
      <protection/>
    </xf>
    <xf numFmtId="0" fontId="4" fillId="0" borderId="0" applyNumberFormat="0" applyFill="0" applyBorder="0" applyAlignment="0" applyProtection="0"/>
    <xf numFmtId="0" fontId="21" fillId="27" borderId="9" applyNumberFormat="0" applyAlignment="0" applyProtection="0"/>
    <xf numFmtId="0" fontId="84" fillId="28" borderId="0" applyNumberFormat="0" applyBorder="0" applyAlignment="0" applyProtection="0"/>
    <xf numFmtId="0" fontId="22" fillId="9" borderId="2" applyNumberFormat="0" applyAlignment="0" applyProtection="0"/>
    <xf numFmtId="0" fontId="85" fillId="29" borderId="10" applyNumberFormat="0" applyAlignment="0" applyProtection="0"/>
    <xf numFmtId="0" fontId="2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0" borderId="4" applyBorder="0" applyProtection="0">
      <alignment horizontal="left"/>
    </xf>
    <xf numFmtId="170" fontId="3" fillId="0" borderId="0" applyBorder="0" applyProtection="0">
      <alignment/>
    </xf>
    <xf numFmtId="0" fontId="64" fillId="0" borderId="6" applyNumberFormat="0" applyFill="0" applyAlignment="0" applyProtection="0"/>
    <xf numFmtId="0" fontId="71" fillId="0" borderId="12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9" fontId="12" fillId="0" borderId="0" applyBorder="0" applyProtection="0">
      <alignment/>
    </xf>
    <xf numFmtId="0" fontId="3" fillId="0" borderId="4" applyBorder="0" applyProtection="0">
      <alignment horizontal="left" wrapText="1"/>
    </xf>
    <xf numFmtId="0" fontId="3" fillId="0" borderId="4" applyBorder="0" applyProtection="0">
      <alignment horizontal="left" wrapText="1"/>
    </xf>
    <xf numFmtId="0" fontId="15" fillId="0" borderId="0" applyBorder="0" applyProtection="0">
      <alignment horizontal="left"/>
    </xf>
    <xf numFmtId="0" fontId="24" fillId="30" borderId="0" applyNumberFormat="0" applyBorder="0" applyAlignment="0" applyProtection="0"/>
    <xf numFmtId="0" fontId="86" fillId="31" borderId="0" applyNumberFormat="0" applyBorder="0" applyAlignment="0" applyProtection="0"/>
    <xf numFmtId="181" fontId="25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13" applyNumberFormat="0" applyFont="0" applyAlignment="0" applyProtection="0"/>
    <xf numFmtId="0" fontId="26" fillId="26" borderId="14" applyNumberFormat="0" applyAlignment="0" applyProtection="0"/>
    <xf numFmtId="0" fontId="27" fillId="0" borderId="15" applyBorder="0">
      <alignment horizontal="left" vertical="center"/>
      <protection/>
    </xf>
    <xf numFmtId="0" fontId="28" fillId="0" borderId="16">
      <alignment horizontal="center" vertical="center" wrapText="1"/>
      <protection/>
    </xf>
    <xf numFmtId="49" fontId="3" fillId="0" borderId="0" applyBorder="0" applyProtection="0">
      <alignment horizontal="center"/>
    </xf>
    <xf numFmtId="170" fontId="3" fillId="0" borderId="0">
      <alignment/>
      <protection locked="0"/>
    </xf>
    <xf numFmtId="0" fontId="29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10" fontId="3" fillId="0" borderId="0" applyProtection="0">
      <alignment/>
    </xf>
    <xf numFmtId="0" fontId="87" fillId="0" borderId="17" applyNumberFormat="0" applyFill="0" applyAlignment="0" applyProtection="0"/>
    <xf numFmtId="0" fontId="3" fillId="0" borderId="18" applyProtection="0">
      <alignment horizontal="center"/>
    </xf>
    <xf numFmtId="0" fontId="3" fillId="0" borderId="0" applyProtection="0">
      <alignment/>
    </xf>
    <xf numFmtId="4" fontId="3" fillId="0" borderId="19" applyProtection="0">
      <alignment/>
    </xf>
    <xf numFmtId="170" fontId="3" fillId="0" borderId="19">
      <alignment/>
      <protection/>
    </xf>
    <xf numFmtId="170" fontId="15" fillId="0" borderId="0" applyBorder="0">
      <alignment/>
      <protection/>
    </xf>
    <xf numFmtId="4" fontId="15" fillId="0" borderId="0" applyBorder="0">
      <alignment/>
      <protection/>
    </xf>
    <xf numFmtId="1" fontId="3" fillId="0" borderId="0">
      <alignment horizontal="center" vertical="center"/>
      <protection locked="0"/>
    </xf>
    <xf numFmtId="0" fontId="88" fillId="3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9" fillId="0" borderId="0" applyNumberFormat="0" applyFill="0" applyBorder="0" applyAlignment="0" applyProtection="0"/>
    <xf numFmtId="49" fontId="15" fillId="0" borderId="15" applyNumberFormat="0" applyBorder="0">
      <alignment horizontal="left" vertical="center"/>
      <protection/>
    </xf>
    <xf numFmtId="0" fontId="1" fillId="0" borderId="0" applyNumberFormat="0" applyFill="0" applyBorder="0" applyAlignment="0" applyProtection="0"/>
    <xf numFmtId="0" fontId="30" fillId="9" borderId="0">
      <alignment horizontal="right"/>
      <protection/>
    </xf>
    <xf numFmtId="0" fontId="31" fillId="0" borderId="3" applyNumberFormat="0" applyFill="0" applyAlignment="0" applyProtection="0"/>
    <xf numFmtId="0" fontId="90" fillId="35" borderId="20" applyNumberFormat="0" applyAlignment="0" applyProtection="0"/>
    <xf numFmtId="0" fontId="3" fillId="0" borderId="1">
      <alignment horizontal="center" vertical="center"/>
      <protection locked="0"/>
    </xf>
    <xf numFmtId="0" fontId="15" fillId="0" borderId="0">
      <alignment/>
      <protection/>
    </xf>
    <xf numFmtId="0" fontId="15" fillId="0" borderId="0">
      <alignment horizontal="center"/>
      <protection/>
    </xf>
    <xf numFmtId="0" fontId="3" fillId="0" borderId="0">
      <alignment/>
      <protection/>
    </xf>
    <xf numFmtId="4" fontId="3" fillId="0" borderId="0">
      <alignment/>
      <protection/>
    </xf>
    <xf numFmtId="0" fontId="91" fillId="26" borderId="20" applyNumberFormat="0" applyAlignment="0" applyProtection="0"/>
    <xf numFmtId="0" fontId="92" fillId="26" borderId="21" applyNumberFormat="0" applyAlignment="0" applyProtection="0"/>
    <xf numFmtId="0" fontId="9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18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40" borderId="0" xfId="0" applyFill="1" applyAlignment="1">
      <alignment/>
    </xf>
    <xf numFmtId="0" fontId="35" fillId="40" borderId="0" xfId="0" applyFont="1" applyFill="1" applyAlignment="1">
      <alignment horizontal="center" vertical="center" wrapText="1"/>
    </xf>
    <xf numFmtId="0" fontId="36" fillId="40" borderId="0" xfId="0" applyFont="1" applyFill="1" applyAlignment="1">
      <alignment wrapText="1"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22" xfId="0" applyFont="1" applyBorder="1" applyAlignment="1">
      <alignment vertical="center"/>
    </xf>
    <xf numFmtId="0" fontId="40" fillId="40" borderId="0" xfId="0" applyFont="1" applyFill="1" applyAlignment="1">
      <alignment vertical="center"/>
    </xf>
    <xf numFmtId="0" fontId="39" fillId="0" borderId="0" xfId="0" applyFont="1" applyBorder="1" applyAlignment="1">
      <alignment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42" fillId="26" borderId="1" xfId="0" applyNumberFormat="1" applyFont="1" applyFill="1" applyBorder="1" applyAlignment="1">
      <alignment horizontal="left" vertical="center"/>
    </xf>
    <xf numFmtId="49" fontId="42" fillId="26" borderId="1" xfId="0" applyNumberFormat="1" applyFont="1" applyFill="1" applyBorder="1" applyAlignment="1">
      <alignment horizontal="center" vertical="center"/>
    </xf>
    <xf numFmtId="49" fontId="43" fillId="26" borderId="1" xfId="0" applyNumberFormat="1" applyFont="1" applyFill="1" applyBorder="1" applyAlignment="1">
      <alignment horizontal="center" vertical="center"/>
    </xf>
    <xf numFmtId="165" fontId="44" fillId="26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164" fontId="34" fillId="40" borderId="1" xfId="0" applyNumberFormat="1" applyFont="1" applyFill="1" applyBorder="1" applyAlignment="1">
      <alignment horizontal="left" vertical="center"/>
    </xf>
    <xf numFmtId="49" fontId="47" fillId="40" borderId="1" xfId="0" applyNumberFormat="1" applyFont="1" applyFill="1" applyBorder="1" applyAlignment="1">
      <alignment horizontal="left" vertical="center" wrapText="1"/>
    </xf>
    <xf numFmtId="49" fontId="47" fillId="40" borderId="1" xfId="0" applyNumberFormat="1" applyFont="1" applyFill="1" applyBorder="1" applyAlignment="1">
      <alignment horizontal="center" vertical="center"/>
    </xf>
    <xf numFmtId="165" fontId="40" fillId="40" borderId="1" xfId="0" applyNumberFormat="1" applyFont="1" applyFill="1" applyBorder="1" applyAlignment="1">
      <alignment horizontal="center" vertical="center"/>
    </xf>
    <xf numFmtId="165" fontId="40" fillId="40" borderId="1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164" fontId="42" fillId="0" borderId="23" xfId="0" applyNumberFormat="1" applyFont="1" applyBorder="1" applyAlignment="1">
      <alignment horizontal="left" vertical="center"/>
    </xf>
    <xf numFmtId="49" fontId="49" fillId="0" borderId="23" xfId="0" applyNumberFormat="1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165" fontId="50" fillId="0" borderId="23" xfId="0" applyNumberFormat="1" applyFont="1" applyBorder="1" applyAlignment="1">
      <alignment horizontal="center" vertical="center"/>
    </xf>
    <xf numFmtId="165" fontId="50" fillId="0" borderId="2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4" fontId="34" fillId="10" borderId="1" xfId="0" applyNumberFormat="1" applyFont="1" applyFill="1" applyBorder="1" applyAlignment="1">
      <alignment horizontal="left" vertical="center"/>
    </xf>
    <xf numFmtId="49" fontId="40" fillId="10" borderId="1" xfId="0" applyNumberFormat="1" applyFont="1" applyFill="1" applyBorder="1" applyAlignment="1">
      <alignment horizontal="left" vertical="center"/>
    </xf>
    <xf numFmtId="49" fontId="51" fillId="10" borderId="1" xfId="0" applyNumberFormat="1" applyFont="1" applyFill="1" applyBorder="1" applyAlignment="1">
      <alignment horizontal="center" vertical="center"/>
    </xf>
    <xf numFmtId="165" fontId="40" fillId="10" borderId="1" xfId="0" applyNumberFormat="1" applyFont="1" applyFill="1" applyBorder="1" applyAlignment="1">
      <alignment horizontal="center" vertical="center"/>
    </xf>
    <xf numFmtId="165" fontId="40" fillId="10" borderId="1" xfId="0" applyNumberFormat="1" applyFont="1" applyFill="1" applyBorder="1" applyAlignment="1">
      <alignment vertical="center"/>
    </xf>
    <xf numFmtId="0" fontId="34" fillId="0" borderId="1" xfId="0" applyNumberFormat="1" applyFont="1" applyBorder="1" applyAlignment="1">
      <alignment horizontal="left" vertical="center"/>
    </xf>
    <xf numFmtId="0" fontId="40" fillId="0" borderId="1" xfId="0" applyNumberFormat="1" applyFont="1" applyBorder="1" applyAlignment="1">
      <alignment horizontal="left" vertical="center"/>
    </xf>
    <xf numFmtId="49" fontId="51" fillId="0" borderId="1" xfId="0" applyNumberFormat="1" applyFont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/>
    </xf>
    <xf numFmtId="165" fontId="40" fillId="0" borderId="1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164" fontId="42" fillId="0" borderId="24" xfId="0" applyNumberFormat="1" applyFont="1" applyBorder="1" applyAlignment="1">
      <alignment horizontal="left" vertical="center"/>
    </xf>
    <xf numFmtId="49" fontId="53" fillId="0" borderId="24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165" fontId="50" fillId="0" borderId="24" xfId="0" applyNumberFormat="1" applyFont="1" applyBorder="1" applyAlignment="1">
      <alignment horizontal="center" vertical="center"/>
    </xf>
    <xf numFmtId="165" fontId="50" fillId="0" borderId="24" xfId="0" applyNumberFormat="1" applyFont="1" applyBorder="1" applyAlignment="1">
      <alignment vertical="center"/>
    </xf>
    <xf numFmtId="164" fontId="44" fillId="0" borderId="1" xfId="0" applyNumberFormat="1" applyFont="1" applyFill="1" applyBorder="1" applyAlignment="1" applyProtection="1">
      <alignment horizontal="left" vertical="center"/>
      <protection locked="0"/>
    </xf>
    <xf numFmtId="49" fontId="4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" xfId="0" applyNumberFormat="1" applyFont="1" applyFill="1" applyBorder="1" applyAlignment="1" applyProtection="1">
      <alignment horizontal="center" vertical="center"/>
      <protection locked="0"/>
    </xf>
    <xf numFmtId="165" fontId="44" fillId="0" borderId="1" xfId="137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9" fontId="55" fillId="26" borderId="1" xfId="0" applyNumberFormat="1" applyFont="1" applyFill="1" applyBorder="1" applyAlignment="1" applyProtection="1">
      <alignment horizontal="left" vertical="center"/>
      <protection locked="0"/>
    </xf>
    <xf numFmtId="49" fontId="55" fillId="26" borderId="1" xfId="0" applyNumberFormat="1" applyFont="1" applyFill="1" applyBorder="1" applyAlignment="1" applyProtection="1">
      <alignment horizontal="center" vertical="center"/>
      <protection locked="0"/>
    </xf>
    <xf numFmtId="165" fontId="55" fillId="26" borderId="1" xfId="137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64" fontId="37" fillId="0" borderId="1" xfId="0" applyNumberFormat="1" applyFont="1" applyFill="1" applyBorder="1" applyAlignment="1" applyProtection="1">
      <alignment horizontal="left" vertical="center"/>
      <protection locked="0"/>
    </xf>
    <xf numFmtId="49" fontId="3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/>
      <protection locked="0"/>
    </xf>
    <xf numFmtId="165" fontId="37" fillId="0" borderId="1" xfId="137" applyNumberFormat="1" applyFont="1" applyBorder="1" applyAlignment="1">
      <alignment vertical="center"/>
    </xf>
    <xf numFmtId="164" fontId="57" fillId="40" borderId="1" xfId="0" applyNumberFormat="1" applyFont="1" applyFill="1" applyBorder="1" applyAlignment="1" applyProtection="1">
      <alignment horizontal="left" vertical="center"/>
      <protection locked="0"/>
    </xf>
    <xf numFmtId="49" fontId="58" fillId="0" borderId="1" xfId="0" applyNumberFormat="1" applyFont="1" applyBorder="1" applyAlignment="1" applyProtection="1">
      <alignment horizontal="left" vertical="center" wrapText="1"/>
      <protection locked="0"/>
    </xf>
    <xf numFmtId="49" fontId="58" fillId="0" borderId="1" xfId="0" applyNumberFormat="1" applyFont="1" applyFill="1" applyBorder="1" applyAlignment="1" applyProtection="1">
      <alignment horizontal="center" vertical="center"/>
      <protection locked="0"/>
    </xf>
    <xf numFmtId="165" fontId="58" fillId="0" borderId="1" xfId="137" applyNumberFormat="1" applyFont="1" applyFill="1" applyBorder="1" applyAlignment="1">
      <alignment vertical="center"/>
    </xf>
    <xf numFmtId="164" fontId="59" fillId="0" borderId="1" xfId="0" applyNumberFormat="1" applyFont="1" applyFill="1" applyBorder="1" applyAlignment="1" applyProtection="1">
      <alignment horizontal="left" vertical="center"/>
      <protection locked="0"/>
    </xf>
    <xf numFmtId="49" fontId="59" fillId="0" borderId="1" xfId="0" applyNumberFormat="1" applyFont="1" applyFill="1" applyBorder="1" applyAlignment="1" applyProtection="1">
      <alignment horizontal="center" vertical="center"/>
      <protection locked="0"/>
    </xf>
    <xf numFmtId="165" fontId="59" fillId="0" borderId="1" xfId="137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37" fillId="0" borderId="1" xfId="0" applyNumberFormat="1" applyFont="1" applyFill="1" applyBorder="1" applyAlignment="1" applyProtection="1">
      <alignment horizontal="left" vertical="center"/>
      <protection locked="0"/>
    </xf>
    <xf numFmtId="165" fontId="37" fillId="0" borderId="1" xfId="137" applyNumberFormat="1" applyFont="1" applyFill="1" applyBorder="1" applyAlignment="1">
      <alignment vertical="center"/>
    </xf>
    <xf numFmtId="164" fontId="42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165" fontId="50" fillId="0" borderId="0" xfId="0" applyNumberFormat="1" applyFont="1" applyBorder="1" applyAlignment="1">
      <alignment horizontal="center" vertical="center"/>
    </xf>
    <xf numFmtId="165" fontId="50" fillId="0" borderId="0" xfId="0" applyNumberFormat="1" applyFont="1" applyBorder="1" applyAlignment="1">
      <alignment vertical="center"/>
    </xf>
    <xf numFmtId="165" fontId="40" fillId="10" borderId="25" xfId="0" applyNumberFormat="1" applyFont="1" applyFill="1" applyBorder="1" applyAlignment="1">
      <alignment horizontal="center" vertical="center"/>
    </xf>
    <xf numFmtId="165" fontId="44" fillId="0" borderId="25" xfId="137" applyNumberFormat="1" applyFont="1" applyFill="1" applyBorder="1" applyAlignment="1" applyProtection="1">
      <alignment horizontal="right" vertical="center"/>
      <protection locked="0"/>
    </xf>
    <xf numFmtId="165" fontId="55" fillId="26" borderId="25" xfId="137" applyNumberFormat="1" applyFont="1" applyFill="1" applyBorder="1" applyAlignment="1" applyProtection="1">
      <alignment horizontal="right" vertical="center"/>
      <protection locked="0"/>
    </xf>
    <xf numFmtId="165" fontId="37" fillId="0" borderId="25" xfId="137" applyNumberFormat="1" applyFont="1" applyFill="1" applyBorder="1" applyAlignment="1" applyProtection="1">
      <alignment horizontal="right" vertical="center"/>
      <protection locked="0"/>
    </xf>
    <xf numFmtId="165" fontId="58" fillId="0" borderId="25" xfId="137" applyNumberFormat="1" applyFont="1" applyBorder="1" applyAlignment="1" applyProtection="1">
      <alignment horizontal="right" vertical="center"/>
      <protection locked="0"/>
    </xf>
    <xf numFmtId="165" fontId="59" fillId="0" borderId="25" xfId="137" applyNumberFormat="1" applyFont="1" applyFill="1" applyBorder="1" applyAlignment="1" applyProtection="1">
      <alignment horizontal="right" vertical="center"/>
      <protection locked="0"/>
    </xf>
    <xf numFmtId="49" fontId="60" fillId="0" borderId="1" xfId="0" applyNumberFormat="1" applyFont="1" applyFill="1" applyBorder="1" applyAlignment="1" applyProtection="1">
      <alignment horizontal="center" vertical="center"/>
      <protection locked="0"/>
    </xf>
    <xf numFmtId="165" fontId="60" fillId="0" borderId="1" xfId="137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165" fontId="61" fillId="0" borderId="25" xfId="137" applyNumberFormat="1" applyFont="1" applyFill="1" applyBorder="1" applyAlignment="1" applyProtection="1">
      <alignment horizontal="left" vertical="center"/>
      <protection locked="0"/>
    </xf>
    <xf numFmtId="165" fontId="58" fillId="0" borderId="25" xfId="137" applyNumberFormat="1" applyFont="1" applyFill="1" applyBorder="1" applyAlignment="1" applyProtection="1">
      <alignment horizontal="right" vertical="center"/>
      <protection locked="0"/>
    </xf>
    <xf numFmtId="4" fontId="37" fillId="0" borderId="0" xfId="0" applyNumberFormat="1" applyFont="1" applyAlignment="1">
      <alignment/>
    </xf>
    <xf numFmtId="4" fontId="43" fillId="26" borderId="1" xfId="0" applyNumberFormat="1" applyFont="1" applyFill="1" applyBorder="1" applyAlignment="1">
      <alignment vertical="center"/>
    </xf>
    <xf numFmtId="4" fontId="47" fillId="40" borderId="1" xfId="0" applyNumberFormat="1" applyFont="1" applyFill="1" applyBorder="1" applyAlignment="1">
      <alignment vertical="center"/>
    </xf>
    <xf numFmtId="4" fontId="43" fillId="0" borderId="23" xfId="0" applyNumberFormat="1" applyFont="1" applyBorder="1" applyAlignment="1">
      <alignment vertical="center"/>
    </xf>
    <xf numFmtId="4" fontId="51" fillId="10" borderId="1" xfId="0" applyNumberFormat="1" applyFont="1" applyFill="1" applyBorder="1" applyAlignment="1">
      <alignment vertical="center"/>
    </xf>
    <xf numFmtId="4" fontId="51" fillId="0" borderId="1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44" fillId="0" borderId="1" xfId="0" applyNumberFormat="1" applyFont="1" applyFill="1" applyBorder="1" applyAlignment="1" applyProtection="1">
      <alignment vertical="center" wrapText="1"/>
      <protection locked="0"/>
    </xf>
    <xf numFmtId="4" fontId="55" fillId="26" borderId="1" xfId="0" applyNumberFormat="1" applyFont="1" applyFill="1" applyBorder="1" applyAlignment="1" applyProtection="1">
      <alignment vertical="center"/>
      <protection locked="0"/>
    </xf>
    <xf numFmtId="4" fontId="37" fillId="0" borderId="1" xfId="0" applyNumberFormat="1" applyFont="1" applyFill="1" applyBorder="1" applyAlignment="1" applyProtection="1">
      <alignment vertical="center" wrapText="1"/>
      <protection locked="0"/>
    </xf>
    <xf numFmtId="4" fontId="58" fillId="0" borderId="1" xfId="0" applyNumberFormat="1" applyFont="1" applyBorder="1" applyAlignment="1" applyProtection="1">
      <alignment vertical="center" wrapText="1"/>
      <protection locked="0"/>
    </xf>
    <xf numFmtId="4" fontId="59" fillId="0" borderId="1" xfId="0" applyNumberFormat="1" applyFont="1" applyFill="1" applyBorder="1" applyAlignment="1" applyProtection="1">
      <alignment vertical="center" wrapText="1"/>
      <protection locked="0"/>
    </xf>
    <xf numFmtId="4" fontId="43" fillId="0" borderId="24" xfId="0" applyNumberFormat="1" applyFont="1" applyBorder="1" applyAlignment="1">
      <alignment vertical="center"/>
    </xf>
    <xf numFmtId="164" fontId="61" fillId="0" borderId="1" xfId="0" applyNumberFormat="1" applyFont="1" applyFill="1" applyBorder="1" applyAlignment="1" applyProtection="1">
      <alignment horizontal="left" vertical="center"/>
      <protection locked="0"/>
    </xf>
    <xf numFmtId="4" fontId="61" fillId="0" borderId="1" xfId="0" applyNumberFormat="1" applyFont="1" applyFill="1" applyBorder="1" applyAlignment="1" applyProtection="1">
      <alignment vertical="center" wrapText="1"/>
      <protection locked="0"/>
    </xf>
    <xf numFmtId="4" fontId="44" fillId="0" borderId="19" xfId="0" applyNumberFormat="1" applyFont="1" applyFill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/>
    </xf>
    <xf numFmtId="0" fontId="61" fillId="0" borderId="1" xfId="0" applyFont="1" applyFill="1" applyBorder="1" applyAlignment="1">
      <alignment vertical="center"/>
    </xf>
    <xf numFmtId="2" fontId="6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3" fillId="0" borderId="1" xfId="0" applyNumberFormat="1" applyFont="1" applyBorder="1" applyAlignment="1" applyProtection="1">
      <alignment horizontal="left" vertical="center" wrapText="1"/>
      <protection locked="0"/>
    </xf>
    <xf numFmtId="49" fontId="63" fillId="0" borderId="1" xfId="0" applyNumberFormat="1" applyFont="1" applyFill="1" applyBorder="1" applyAlignment="1" applyProtection="1">
      <alignment horizontal="center" vertical="center"/>
      <protection locked="0"/>
    </xf>
    <xf numFmtId="4" fontId="63" fillId="0" borderId="1" xfId="0" applyNumberFormat="1" applyFont="1" applyBorder="1" applyAlignment="1" applyProtection="1">
      <alignment vertical="center" wrapText="1"/>
      <protection locked="0"/>
    </xf>
    <xf numFmtId="165" fontId="63" fillId="0" borderId="25" xfId="137" applyNumberFormat="1" applyFont="1" applyBorder="1" applyAlignment="1" applyProtection="1">
      <alignment horizontal="right" vertical="center"/>
      <protection locked="0"/>
    </xf>
    <xf numFmtId="165" fontId="63" fillId="0" borderId="1" xfId="137" applyNumberFormat="1" applyFont="1" applyFill="1" applyBorder="1" applyAlignment="1">
      <alignment vertical="center"/>
    </xf>
    <xf numFmtId="3" fontId="62" fillId="40" borderId="1" xfId="0" applyNumberFormat="1" applyFont="1" applyFill="1" applyBorder="1" applyAlignment="1">
      <alignment horizontal="left" vertical="center"/>
    </xf>
    <xf numFmtId="3" fontId="62" fillId="0" borderId="23" xfId="0" applyNumberFormat="1" applyFont="1" applyBorder="1" applyAlignment="1">
      <alignment horizontal="left" vertical="center"/>
    </xf>
    <xf numFmtId="3" fontId="62" fillId="10" borderId="1" xfId="0" applyNumberFormat="1" applyFont="1" applyFill="1" applyBorder="1" applyAlignment="1">
      <alignment horizontal="left" vertical="center"/>
    </xf>
    <xf numFmtId="3" fontId="62" fillId="0" borderId="1" xfId="0" applyNumberFormat="1" applyFont="1" applyBorder="1" applyAlignment="1">
      <alignment horizontal="left" vertical="center"/>
    </xf>
    <xf numFmtId="3" fontId="62" fillId="0" borderId="0" xfId="0" applyNumberFormat="1" applyFont="1" applyBorder="1" applyAlignment="1">
      <alignment horizontal="left" vertical="center"/>
    </xf>
    <xf numFmtId="3" fontId="62" fillId="0" borderId="1" xfId="0" applyNumberFormat="1" applyFont="1" applyFill="1" applyBorder="1" applyAlignment="1" applyProtection="1">
      <alignment horizontal="left" vertical="center"/>
      <protection locked="0"/>
    </xf>
    <xf numFmtId="3" fontId="62" fillId="26" borderId="1" xfId="0" applyNumberFormat="1" applyFont="1" applyFill="1" applyBorder="1" applyAlignment="1" applyProtection="1">
      <alignment horizontal="left" vertical="center"/>
      <protection locked="0"/>
    </xf>
    <xf numFmtId="3" fontId="62" fillId="40" borderId="1" xfId="0" applyNumberFormat="1" applyFont="1" applyFill="1" applyBorder="1" applyAlignment="1" applyProtection="1">
      <alignment horizontal="left" vertical="center"/>
      <protection locked="0"/>
    </xf>
    <xf numFmtId="3" fontId="62" fillId="0" borderId="24" xfId="0" applyNumberFormat="1" applyFont="1" applyBorder="1" applyAlignment="1">
      <alignment horizontal="left" vertical="center"/>
    </xf>
    <xf numFmtId="3" fontId="62" fillId="0" borderId="0" xfId="0" applyNumberFormat="1" applyFont="1" applyAlignment="1">
      <alignment horizontal="left"/>
    </xf>
    <xf numFmtId="4" fontId="37" fillId="0" borderId="0" xfId="0" applyNumberFormat="1" applyFont="1" applyFill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Alignment="1">
      <alignment/>
    </xf>
    <xf numFmtId="4" fontId="58" fillId="0" borderId="1" xfId="0" applyNumberFormat="1" applyFont="1" applyFill="1" applyBorder="1" applyAlignment="1" applyProtection="1">
      <alignment vertical="center" wrapText="1"/>
      <protection locked="0"/>
    </xf>
    <xf numFmtId="0" fontId="61" fillId="0" borderId="1" xfId="0" applyFont="1" applyBorder="1" applyAlignment="1">
      <alignment vertical="center" wrapText="1"/>
    </xf>
    <xf numFmtId="49" fontId="58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" xfId="0" applyFont="1" applyFill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22" xfId="0" applyFont="1" applyBorder="1" applyAlignment="1">
      <alignment horizontal="left" vertical="center"/>
    </xf>
    <xf numFmtId="0" fontId="41" fillId="40" borderId="0" xfId="0" applyFont="1" applyFill="1" applyAlignment="1">
      <alignment horizontal="left" vertical="center" wrapText="1"/>
    </xf>
    <xf numFmtId="0" fontId="41" fillId="4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42" fontId="39" fillId="0" borderId="0" xfId="0" applyNumberFormat="1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2" fontId="39" fillId="0" borderId="0" xfId="0" applyNumberFormat="1" applyFont="1" applyBorder="1" applyAlignment="1">
      <alignment horizontal="left" vertical="center"/>
    </xf>
    <xf numFmtId="14" fontId="39" fillId="0" borderId="0" xfId="0" applyNumberFormat="1" applyFont="1" applyAlignment="1">
      <alignment horizontal="left" vertical="center"/>
    </xf>
  </cellXfs>
  <cellStyles count="191">
    <cellStyle name="Normal" xfId="0"/>
    <cellStyle name="_04R03114_VV_BP6" xfId="15"/>
    <cellStyle name="_04R03115_VV_BP10" xfId="16"/>
    <cellStyle name="_1-PN,CENA NCTA 060922" xfId="17"/>
    <cellStyle name="_3-PRILOHY PORSCHE CB 061218" xfId="18"/>
    <cellStyle name="_B2-Bor-u-Tachova-Výkaz-8.3.2006" xfId="19"/>
    <cellStyle name="_CELKOVÝ ROZPOČET - Bytový dům Fr.Šrámka 21.12.2009" xfId="20"/>
    <cellStyle name="_cena -PORSCHE." xfId="21"/>
    <cellStyle name="_Ceny na zakázce_002" xfId="22"/>
    <cellStyle name="_e09027_Hauser_ut_vzt_zi" xfId="23"/>
    <cellStyle name="_Kalkulace _ FVE Bruzovice - 10 06 030" xfId="24"/>
    <cellStyle name="_Kopie - PN CENA INTERNÍ FINÁL K 02.10.2006" xfId="25"/>
    <cellStyle name="_Nabídka EPS - BP7 04R03002" xfId="26"/>
    <cellStyle name="_Nabídka EPS - BP8A 0R03003" xfId="27"/>
    <cellStyle name="_Nabídka EPS - BP8B 05R03004" xfId="28"/>
    <cellStyle name="_Nabídka EPS - BP9A 04R03005" xfId="29"/>
    <cellStyle name="_Nabídka EPS - BP9B 05R03006" xfId="30"/>
    <cellStyle name="_OC_Kaufland_Svitavy" xfId="31"/>
    <cellStyle name="_OC-Pankrác-index-14.07.06" xfId="32"/>
    <cellStyle name="_PERSONAL" xfId="33"/>
    <cellStyle name="_PERSONAL_1" xfId="34"/>
    <cellStyle name="_Platební harmonogram - DOPLNIT! Lannova 090326" xfId="35"/>
    <cellStyle name="_PN - LA PNS - BRNO 09 09 03" xfId="36"/>
    <cellStyle name="_PN Cena - HVD - 09 12 11" xfId="37"/>
    <cellStyle name="_PN Cena - SCONTO CB - 10 07 15" xfId="38"/>
    <cellStyle name="_PN, Cena POLIKLINIKAJJ" xfId="39"/>
    <cellStyle name="_PN,CENA - BD Za Perlou 092409" xfId="40"/>
    <cellStyle name="_PN,CENA PORSCHE ČB 070222" xfId="41"/>
    <cellStyle name="_polozky SOD 13.5.2005" xfId="42"/>
    <cellStyle name="_Presna kalkulace dle nakupu materialu" xfId="43"/>
    <cellStyle name="_Rekapitulační_tabulka" xfId="44"/>
    <cellStyle name="_Sconto - střecha" xfId="45"/>
    <cellStyle name="_SLP komplet5.10 subrtrozpočet naše ceny1" xfId="46"/>
    <cellStyle name="_Soupis strojů a zařízení OMI OPATOV I" xfId="47"/>
    <cellStyle name="_Soupis strojů a zařízení OMI OPATOV I_1" xfId="48"/>
    <cellStyle name="_Soupis strojů a zařízení OMI OPATOV I_2" xfId="49"/>
    <cellStyle name="_Soupis strojů a zařízení OMI OPATOV I_3" xfId="50"/>
    <cellStyle name="_Soupis strojů a zařízení OMI OPATOV I_4" xfId="51"/>
    <cellStyle name="_Soupis strojů a zařízení OMI OPATOV I_5" xfId="52"/>
    <cellStyle name="_Soupis strojů a zařízení OMI OPATOV I_6" xfId="53"/>
    <cellStyle name="_ST04621A_nabidka_Lumen" xfId="54"/>
    <cellStyle name="_Textová část nabídky CITYPARK 090918" xfId="55"/>
    <cellStyle name="_VV,PN BAUHAUS BRNO 100520" xfId="56"/>
    <cellStyle name="_VÝKAZ VÝMĚR_ISP ČESKÉ BUDĚJOVICE" xfId="57"/>
    <cellStyle name="_Výkaz_BP3_BP4_28.7.06" xfId="58"/>
    <cellStyle name="_výkaz_výměr_kpl.23.11.2005" xfId="59"/>
    <cellStyle name="1" xfId="60"/>
    <cellStyle name="20 % – Zvýraznění1" xfId="61"/>
    <cellStyle name="20 % – Zvýraznění2" xfId="62"/>
    <cellStyle name="20 % – Zvýraznění3" xfId="63"/>
    <cellStyle name="20 % – Zvýraznění4" xfId="64"/>
    <cellStyle name="20 % – Zvýraznění5" xfId="65"/>
    <cellStyle name="20 % – Zvýraznění6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40 % – Zvýraznění1" xfId="73"/>
    <cellStyle name="40 % – Zvýraznění2" xfId="74"/>
    <cellStyle name="40 % – Zvýraznění3" xfId="75"/>
    <cellStyle name="40 % – Zvýraznění4" xfId="76"/>
    <cellStyle name="40 % – Zvýraznění5" xfId="77"/>
    <cellStyle name="40 % – Zvýraznění6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60 % – Zvýraznění1" xfId="85"/>
    <cellStyle name="60 % – Zvýraznění2" xfId="86"/>
    <cellStyle name="60 % – Zvýraznění3" xfId="87"/>
    <cellStyle name="60 % – Zvýraznění4" xfId="88"/>
    <cellStyle name="60 % – Zvýraznění5" xfId="89"/>
    <cellStyle name="60 % – Zvýraznění6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Bad" xfId="103"/>
    <cellStyle name="Calculation" xfId="104"/>
    <cellStyle name="Celkem" xfId="105"/>
    <cellStyle name="CenaJednPolozky" xfId="106"/>
    <cellStyle name="CenaPolozkyCelk" xfId="107"/>
    <cellStyle name="CenaPolozkyHZSCelk" xfId="108"/>
    <cellStyle name="CisloOddilu" xfId="109"/>
    <cellStyle name="CisloPolozky" xfId="110"/>
    <cellStyle name="CisloSpecif" xfId="111"/>
    <cellStyle name="Comma [0]_laroux" xfId="112"/>
    <cellStyle name="Comma_laroux" xfId="113"/>
    <cellStyle name="Currency [0]_laroux" xfId="114"/>
    <cellStyle name="Currency_laroux" xfId="115"/>
    <cellStyle name="Comma" xfId="116"/>
    <cellStyle name="čárky [0]_30" xfId="117"/>
    <cellStyle name="čárky 2" xfId="118"/>
    <cellStyle name="Comma [0]" xfId="119"/>
    <cellStyle name="Čísla v krycím listu" xfId="120"/>
    <cellStyle name="Dziesiętny [0]_laroux" xfId="121"/>
    <cellStyle name="Dziesiętny_laroux" xfId="122"/>
    <cellStyle name="Explanatory Text" xfId="123"/>
    <cellStyle name="Good" xfId="124"/>
    <cellStyle name="Heading 1" xfId="125"/>
    <cellStyle name="Heading 2" xfId="126"/>
    <cellStyle name="Heading 3" xfId="127"/>
    <cellStyle name="Heading 4" xfId="128"/>
    <cellStyle name="HmotnJednPolozky" xfId="129"/>
    <cellStyle name="HmotnPolozkyCelk" xfId="130"/>
    <cellStyle name="Hyperlink" xfId="131"/>
    <cellStyle name="Check Cell" xfId="132"/>
    <cellStyle name="Chybně" xfId="133"/>
    <cellStyle name="Input" xfId="134"/>
    <cellStyle name="Kontrolní buňka" xfId="135"/>
    <cellStyle name="Linked Cell" xfId="136"/>
    <cellStyle name="Currency" xfId="137"/>
    <cellStyle name="Currency [0]" xfId="138"/>
    <cellStyle name="MJPolozky" xfId="139"/>
    <cellStyle name="MnozstviPolozky" xfId="140"/>
    <cellStyle name="Nadpis 1" xfId="141"/>
    <cellStyle name="Nadpis 2" xfId="142"/>
    <cellStyle name="Nadpis 3" xfId="143"/>
    <cellStyle name="Nadpis 4" xfId="144"/>
    <cellStyle name="Název" xfId="145"/>
    <cellStyle name="NazevOddilu" xfId="146"/>
    <cellStyle name="NazevPolozky" xfId="147"/>
    <cellStyle name="NazevPolozky 2" xfId="148"/>
    <cellStyle name="NazevSouctuOddilu" xfId="149"/>
    <cellStyle name="Neutral" xfId="150"/>
    <cellStyle name="Neutrální" xfId="151"/>
    <cellStyle name="Normal_A" xfId="152"/>
    <cellStyle name="normální 2" xfId="153"/>
    <cellStyle name="normální 3" xfId="154"/>
    <cellStyle name="normální 4" xfId="155"/>
    <cellStyle name="normální 5" xfId="156"/>
    <cellStyle name="normální 6" xfId="157"/>
    <cellStyle name="normální 7" xfId="158"/>
    <cellStyle name="normální 8" xfId="159"/>
    <cellStyle name="Normalny_laroux" xfId="160"/>
    <cellStyle name="Note" xfId="161"/>
    <cellStyle name="Output" xfId="162"/>
    <cellStyle name="Pevné texty v krycím listu" xfId="163"/>
    <cellStyle name="Podhlavička" xfId="164"/>
    <cellStyle name="PoradCisloPolozky" xfId="165"/>
    <cellStyle name="PorizovaniSkutecnosti" xfId="166"/>
    <cellStyle name="Followed Hyperlink" xfId="167"/>
    <cellStyle name="Poznámka" xfId="168"/>
    <cellStyle name="Percent" xfId="169"/>
    <cellStyle name="ProcentoPrirazPol" xfId="170"/>
    <cellStyle name="Propojená buňka" xfId="171"/>
    <cellStyle name="RekapCisloOdd" xfId="172"/>
    <cellStyle name="RekapNazOdd" xfId="173"/>
    <cellStyle name="RekapOddiluSoucet" xfId="174"/>
    <cellStyle name="RekapTonaz" xfId="175"/>
    <cellStyle name="SoucetHmotOddilu" xfId="176"/>
    <cellStyle name="SoucetMontaziOddilu" xfId="177"/>
    <cellStyle name="Specifikace" xfId="178"/>
    <cellStyle name="Správně" xfId="179"/>
    <cellStyle name="Standard_aktuell" xfId="180"/>
    <cellStyle name="Styl 1" xfId="181"/>
    <cellStyle name="Text upozornění" xfId="182"/>
    <cellStyle name="Text v krycím listu" xfId="183"/>
    <cellStyle name="Title" xfId="184"/>
    <cellStyle name="TonazSute" xfId="185"/>
    <cellStyle name="Total" xfId="186"/>
    <cellStyle name="Vstup" xfId="187"/>
    <cellStyle name="výkaz výměr" xfId="188"/>
    <cellStyle name="VykazPolozka" xfId="189"/>
    <cellStyle name="VykazPorCisPolozky" xfId="190"/>
    <cellStyle name="VykazVzorec" xfId="191"/>
    <cellStyle name="VypocetSkutecnosti" xfId="192"/>
    <cellStyle name="Výpočet" xfId="193"/>
    <cellStyle name="Výstup" xfId="194"/>
    <cellStyle name="Vysvětlující text" xfId="195"/>
    <cellStyle name="Walutowy [0]_laroux" xfId="196"/>
    <cellStyle name="Walutowy_laroux" xfId="197"/>
    <cellStyle name="Warning Text" xfId="198"/>
    <cellStyle name="Zvýraznění 1" xfId="199"/>
    <cellStyle name="Zvýraznění 2" xfId="200"/>
    <cellStyle name="Zvýraznění 3" xfId="201"/>
    <cellStyle name="Zvýraznění 4" xfId="202"/>
    <cellStyle name="Zvýraznění 5" xfId="203"/>
    <cellStyle name="Zvýraznění 6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-%20NABIDKY\1-%20Aktualni\POUZAR_HOKEJOVE_CENTRUM\5_VYKAZY_VYMER_PN\Vykaz_vymer_nova_DT_HCP_1101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Kudl&#225;k\ROZPO&#268;ET%20SO%2003,%20SO%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SO%2003_autosalon%20SKODA\A%201_arch_staveb%20reseni\rozpocet\vrata,%20zamecni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Lepcio%20porscheHK4z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Zmena%2008-05-14\PORSCHE%20HK%20v&#253;kaz%20v&#253;m&#283;r%20opraven&#233;%20odd&#237;ly_zasl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Daten\DOKUMENTY\ZAK&#193;ZKY\2%20-%20REALIZACE\PORSCHE%20CB\P-%20P&#345;&#237;prava\5%20-%20V&#221;KAZY%20V&#221;M&#282;R,%20PN\Skladby%20komunikac&#237;%20-%20PCB%20-%2007%2002%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var\Dokumenty\Akce\V&#253;robn&#237;%20are&#225;l%20firmy%20InTiCom%20Components\v&#253;kaz%20v&#253;m&#283;r\vypis%20INTICO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abidky2004\__Datab&#225;ze%20nab&#237;dek\rozpradeknew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var\Dokumenty\Akce\Bor%20u%20Tachova%20B2\B2-Bor-u-Tachova-V&#253;kaz-8.3.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-%20NABIDKY\1-%20Aktualni\HOTEL_RELAX\5_VYKAZY_VYMER_PN\Hotel%20Relax%20-%20Lipno%20-%20popt&#225;vka%20materi&#225;l&#36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-%20NABIDKY\1-%20Aktualni\CITY%20PARK\6%20-%20CENA,%20NAB&#205;DKA,%20HMG\Cena%20-%20CTP%20-%2009%2009%20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cant\data%20(d)\PORSCHE%20Hradec%20Kralove\DPS\rozpo&#269;ty\Lepcio%20SO04\porcheHradecSO04-autoservi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ATELE"/>
      <sheetName val="PNVST-PNUPR"/>
      <sheetName val="Zdivo"/>
      <sheetName val="PNVST_PNUP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_ Elektroinstalac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5_ Vrata"/>
      <sheetName val="16_ Zámečnické výrobky"/>
      <sheetName val="17_ AL konstrukc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_ Zdravotní instalac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_Stavební práce SO 04"/>
      <sheetName val="5_Žel_bet_ konstrukce SO 04"/>
      <sheetName val="18_ Mazaniny SO 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 komunikací"/>
      <sheetName val="skladby komunikací nové"/>
      <sheetName val="skladby komunikací pův"/>
      <sheetName val="skladby komunikací nové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LP"/>
      <sheetName val="Komplet SLP"/>
      <sheetName val="Rekap."/>
      <sheetName val="MaR"/>
      <sheetName val="vypis svitidla"/>
      <sheetName val="vypis kabely prist"/>
      <sheetName val="vypis kabely hala"/>
      <sheetName val="vypis uzem"/>
      <sheetName val="vypis hala"/>
      <sheetName val="vypis rozv adm.budov."/>
      <sheetName val="vypis rozv venky"/>
      <sheetName val="vypis rozv NN"/>
      <sheetName val="vypis rozv VN"/>
      <sheetName val="vypis 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LP OC"/>
      <sheetName val="SLP1 OC"/>
      <sheetName val="ELMAT OC"/>
      <sheetName val="VO OC"/>
      <sheetName val="Uzemnění OC"/>
      <sheetName val="příp nn OC"/>
      <sheetName val="Hromosvod OC"/>
      <sheetName val="7000"/>
      <sheetName val="7500"/>
      <sheetName val="7600"/>
      <sheetName val="7700"/>
      <sheetName val="Rekap."/>
      <sheetName val="ELMAT"/>
      <sheetName val="ROZV RH1"/>
      <sheetName val="Rozv RH2"/>
      <sheetName val="ROZVADEC"/>
      <sheetName val="VO"/>
      <sheetName val="Uzemnění"/>
      <sheetName val="příp nn"/>
      <sheetName val="Hromosvod"/>
      <sheetName val="SLP1"/>
      <sheetName val="SL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ptávka materiálů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_ Topení_ vzduchotechni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2:B655"/>
  <sheetViews>
    <sheetView zoomScalePageLayoutView="0" workbookViewId="0" topLeftCell="A4">
      <selection activeCell="C8" sqref="C8"/>
    </sheetView>
  </sheetViews>
  <sheetFormatPr defaultColWidth="9.140625" defaultRowHeight="12.75"/>
  <cols>
    <col min="2" max="2" width="106.8515625" style="0" customWidth="1"/>
  </cols>
  <sheetData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42.5">
      <c r="B8" s="2" t="s">
        <v>101</v>
      </c>
    </row>
    <row r="9" ht="12.75">
      <c r="B9" s="1"/>
    </row>
    <row r="10" s="4" customFormat="1" ht="51" customHeight="1">
      <c r="B10" s="3" t="s">
        <v>103</v>
      </c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5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J30"/>
  <sheetViews>
    <sheetView zoomScaleSheetLayoutView="100" zoomScalePageLayoutView="0" workbookViewId="0" topLeftCell="A13">
      <selection activeCell="M28" sqref="M28"/>
    </sheetView>
  </sheetViews>
  <sheetFormatPr defaultColWidth="9.140625" defaultRowHeight="12.75"/>
  <cols>
    <col min="1" max="1" width="9.140625" style="6" customWidth="1"/>
    <col min="2" max="2" width="33.140625" style="6" customWidth="1"/>
    <col min="3" max="10" width="9.140625" style="6" customWidth="1"/>
    <col min="11" max="16384" width="9.140625" style="7" customWidth="1"/>
  </cols>
  <sheetData>
    <row r="2" spans="2:10" ht="28.5">
      <c r="B2" s="132" t="s">
        <v>11</v>
      </c>
      <c r="C2" s="132"/>
      <c r="D2" s="132"/>
      <c r="E2" s="132"/>
      <c r="F2" s="132"/>
      <c r="G2" s="132"/>
      <c r="H2" s="132"/>
      <c r="I2" s="132"/>
      <c r="J2" s="132"/>
    </row>
    <row r="3" spans="1:10" ht="15.75">
      <c r="A3" s="8"/>
      <c r="B3" s="8"/>
      <c r="C3" s="131"/>
      <c r="D3" s="131"/>
      <c r="E3" s="131"/>
      <c r="F3" s="131"/>
      <c r="G3" s="131"/>
      <c r="H3" s="131"/>
      <c r="I3" s="131"/>
      <c r="J3" s="131"/>
    </row>
    <row r="4" spans="1:10" ht="15.75">
      <c r="A4" s="8"/>
      <c r="B4" s="9"/>
      <c r="C4" s="133"/>
      <c r="D4" s="133"/>
      <c r="E4" s="133"/>
      <c r="F4" s="133"/>
      <c r="G4" s="133"/>
      <c r="H4" s="133"/>
      <c r="I4" s="133"/>
      <c r="J4" s="133"/>
    </row>
    <row r="5" spans="1:10" ht="15.75">
      <c r="A5" s="8"/>
      <c r="B5" s="8"/>
      <c r="C5" s="131"/>
      <c r="D5" s="131"/>
      <c r="E5" s="131"/>
      <c r="F5" s="131"/>
      <c r="G5" s="131"/>
      <c r="H5" s="131"/>
      <c r="I5" s="131"/>
      <c r="J5" s="131"/>
    </row>
    <row r="6" spans="1:10" ht="15.75">
      <c r="A6" s="8"/>
      <c r="B6" s="8"/>
      <c r="C6" s="131"/>
      <c r="D6" s="131"/>
      <c r="E6" s="131"/>
      <c r="F6" s="131"/>
      <c r="G6" s="131"/>
      <c r="H6" s="131"/>
      <c r="I6" s="131"/>
      <c r="J6" s="131"/>
    </row>
    <row r="7" spans="1:10" ht="15.75">
      <c r="A7" s="8"/>
      <c r="B7" s="8" t="s">
        <v>12</v>
      </c>
      <c r="C7" s="131"/>
      <c r="D7" s="131"/>
      <c r="E7" s="131"/>
      <c r="F7" s="131"/>
      <c r="G7" s="131"/>
      <c r="H7" s="131"/>
      <c r="I7" s="131"/>
      <c r="J7" s="131"/>
    </row>
    <row r="8" spans="1:10" ht="15.75">
      <c r="A8" s="8"/>
      <c r="B8" s="8"/>
      <c r="C8" s="131"/>
      <c r="D8" s="131"/>
      <c r="E8" s="131"/>
      <c r="F8" s="131"/>
      <c r="G8" s="131"/>
      <c r="H8" s="131"/>
      <c r="I8" s="131"/>
      <c r="J8" s="131"/>
    </row>
    <row r="9" spans="1:10" ht="45" customHeight="1">
      <c r="A9" s="8"/>
      <c r="B9" s="10" t="s">
        <v>13</v>
      </c>
      <c r="C9" s="134" t="s">
        <v>98</v>
      </c>
      <c r="D9" s="135"/>
      <c r="E9" s="135"/>
      <c r="F9" s="135"/>
      <c r="G9" s="135"/>
      <c r="H9" s="135"/>
      <c r="I9" s="135"/>
      <c r="J9" s="135"/>
    </row>
    <row r="10" spans="1:10" ht="15.75">
      <c r="A10" s="8"/>
      <c r="B10" s="8"/>
      <c r="C10" s="131"/>
      <c r="D10" s="131"/>
      <c r="E10" s="131"/>
      <c r="F10" s="131"/>
      <c r="G10" s="131"/>
      <c r="H10" s="131"/>
      <c r="I10" s="131"/>
      <c r="J10" s="131"/>
    </row>
    <row r="11" spans="2:10" ht="79.5" customHeight="1">
      <c r="B11" s="8" t="s">
        <v>14</v>
      </c>
      <c r="C11" s="136" t="s">
        <v>38</v>
      </c>
      <c r="D11" s="137"/>
      <c r="E11" s="137"/>
      <c r="F11" s="137"/>
      <c r="G11" s="137"/>
      <c r="H11" s="137"/>
      <c r="I11" s="137"/>
      <c r="J11" s="137"/>
    </row>
    <row r="12" spans="2:10" ht="15.75">
      <c r="B12" s="8"/>
      <c r="C12" s="131"/>
      <c r="D12" s="131"/>
      <c r="E12" s="131"/>
      <c r="F12" s="131"/>
      <c r="G12" s="131"/>
      <c r="H12" s="131"/>
      <c r="I12" s="131"/>
      <c r="J12" s="131"/>
    </row>
    <row r="13" spans="2:10" ht="15.75">
      <c r="B13" s="8"/>
      <c r="C13" s="131"/>
      <c r="D13" s="131"/>
      <c r="E13" s="131"/>
      <c r="F13" s="131"/>
      <c r="G13" s="131"/>
      <c r="H13" s="131"/>
      <c r="I13" s="131"/>
      <c r="J13" s="131"/>
    </row>
    <row r="14" spans="2:10" ht="79.5" customHeight="1">
      <c r="B14" s="8" t="s">
        <v>15</v>
      </c>
      <c r="C14" s="136" t="s">
        <v>102</v>
      </c>
      <c r="D14" s="137"/>
      <c r="E14" s="137"/>
      <c r="F14" s="137"/>
      <c r="G14" s="137"/>
      <c r="H14" s="137"/>
      <c r="I14" s="137"/>
      <c r="J14" s="137"/>
    </row>
    <row r="15" spans="2:10" ht="15.75">
      <c r="B15" s="8"/>
      <c r="C15" s="131"/>
      <c r="D15" s="131"/>
      <c r="E15" s="131"/>
      <c r="F15" s="131"/>
      <c r="G15" s="131"/>
      <c r="H15" s="131"/>
      <c r="I15" s="131"/>
      <c r="J15" s="131"/>
    </row>
    <row r="16" spans="2:10" ht="15.75">
      <c r="B16" s="9"/>
      <c r="C16" s="133"/>
      <c r="D16" s="133"/>
      <c r="E16" s="133"/>
      <c r="F16" s="133"/>
      <c r="G16" s="133"/>
      <c r="H16" s="133"/>
      <c r="I16" s="133"/>
      <c r="J16" s="133"/>
    </row>
    <row r="17" spans="2:10" ht="15.75">
      <c r="B17" s="8"/>
      <c r="C17" s="131"/>
      <c r="D17" s="131"/>
      <c r="E17" s="131"/>
      <c r="F17" s="131"/>
      <c r="G17" s="131"/>
      <c r="H17" s="131"/>
      <c r="I17" s="131"/>
      <c r="J17" s="131"/>
    </row>
    <row r="18" spans="2:10" ht="15.75">
      <c r="B18" s="8"/>
      <c r="C18" s="131"/>
      <c r="D18" s="131"/>
      <c r="E18" s="131"/>
      <c r="F18" s="131"/>
      <c r="G18" s="131"/>
      <c r="H18" s="131"/>
      <c r="I18" s="131"/>
      <c r="J18" s="131"/>
    </row>
    <row r="19" spans="2:10" ht="15.75">
      <c r="B19" s="8" t="s">
        <v>16</v>
      </c>
      <c r="C19" s="138">
        <f>CENA!H4</f>
        <v>0</v>
      </c>
      <c r="D19" s="131"/>
      <c r="E19" s="131"/>
      <c r="F19" s="131"/>
      <c r="G19" s="131"/>
      <c r="H19" s="131"/>
      <c r="I19" s="131"/>
      <c r="J19" s="131"/>
    </row>
    <row r="20" spans="2:10" ht="15.75">
      <c r="B20" s="11"/>
      <c r="C20" s="139"/>
      <c r="D20" s="139"/>
      <c r="E20" s="139"/>
      <c r="F20" s="139"/>
      <c r="G20" s="139"/>
      <c r="H20" s="139"/>
      <c r="I20" s="139"/>
      <c r="J20" s="139"/>
    </row>
    <row r="21" spans="2:10" ht="15.75">
      <c r="B21" s="11" t="s">
        <v>37</v>
      </c>
      <c r="C21" s="140">
        <f>C19/100*21</f>
        <v>0</v>
      </c>
      <c r="D21" s="139"/>
      <c r="E21" s="139"/>
      <c r="F21" s="139"/>
      <c r="G21" s="139"/>
      <c r="H21" s="139"/>
      <c r="I21" s="139"/>
      <c r="J21" s="139"/>
    </row>
    <row r="22" spans="2:10" ht="15.75">
      <c r="B22" s="11"/>
      <c r="C22" s="139"/>
      <c r="D22" s="139"/>
      <c r="E22" s="139"/>
      <c r="F22" s="139"/>
      <c r="G22" s="139"/>
      <c r="H22" s="139"/>
      <c r="I22" s="139"/>
      <c r="J22" s="139"/>
    </row>
    <row r="23" spans="2:10" ht="15.75">
      <c r="B23" s="11" t="s">
        <v>17</v>
      </c>
      <c r="C23" s="140">
        <f>C21+C19</f>
        <v>0</v>
      </c>
      <c r="D23" s="139"/>
      <c r="E23" s="139"/>
      <c r="F23" s="139"/>
      <c r="G23" s="139"/>
      <c r="H23" s="139"/>
      <c r="I23" s="139"/>
      <c r="J23" s="139"/>
    </row>
    <row r="24" spans="2:10" ht="15.75">
      <c r="B24" s="8"/>
      <c r="C24" s="131"/>
      <c r="D24" s="131"/>
      <c r="E24" s="131"/>
      <c r="F24" s="131"/>
      <c r="G24" s="131"/>
      <c r="H24" s="131"/>
      <c r="I24" s="131"/>
      <c r="J24" s="131"/>
    </row>
    <row r="25" spans="2:10" ht="15.75">
      <c r="B25" s="9"/>
      <c r="C25" s="133"/>
      <c r="D25" s="133"/>
      <c r="E25" s="133"/>
      <c r="F25" s="133"/>
      <c r="G25" s="133"/>
      <c r="H25" s="133"/>
      <c r="I25" s="133"/>
      <c r="J25" s="133"/>
    </row>
    <row r="26" spans="2:10" ht="15.75">
      <c r="B26" s="8"/>
      <c r="C26" s="131"/>
      <c r="D26" s="131"/>
      <c r="E26" s="131"/>
      <c r="F26" s="131"/>
      <c r="G26" s="131"/>
      <c r="H26" s="131"/>
      <c r="I26" s="131"/>
      <c r="J26" s="131"/>
    </row>
    <row r="27" spans="2:10" ht="15.75">
      <c r="B27" s="8"/>
      <c r="C27" s="131"/>
      <c r="D27" s="131"/>
      <c r="E27" s="131"/>
      <c r="F27" s="131"/>
      <c r="G27" s="131"/>
      <c r="H27" s="131"/>
      <c r="I27" s="131"/>
      <c r="J27" s="131"/>
    </row>
    <row r="28" spans="2:10" ht="15.75">
      <c r="B28" s="8" t="s">
        <v>18</v>
      </c>
      <c r="C28" s="141"/>
      <c r="D28" s="131"/>
      <c r="E28" s="131"/>
      <c r="F28" s="131"/>
      <c r="G28" s="131"/>
      <c r="H28" s="131"/>
      <c r="I28" s="131"/>
      <c r="J28" s="131"/>
    </row>
    <row r="29" spans="2:10" ht="15.75">
      <c r="B29" s="11"/>
      <c r="C29" s="139"/>
      <c r="D29" s="139"/>
      <c r="E29" s="139"/>
      <c r="F29" s="139"/>
      <c r="G29" s="139"/>
      <c r="H29" s="139"/>
      <c r="I29" s="139"/>
      <c r="J29" s="139"/>
    </row>
    <row r="30" spans="2:10" ht="15.75">
      <c r="B30" s="9"/>
      <c r="C30" s="133"/>
      <c r="D30" s="133"/>
      <c r="E30" s="133"/>
      <c r="F30" s="133"/>
      <c r="G30" s="133"/>
      <c r="H30" s="133"/>
      <c r="I30" s="133"/>
      <c r="J30" s="133"/>
    </row>
  </sheetData>
  <sheetProtection/>
  <mergeCells count="29">
    <mergeCell ref="C20:J20"/>
    <mergeCell ref="C21:J21"/>
    <mergeCell ref="C22:J22"/>
    <mergeCell ref="C23:J23"/>
    <mergeCell ref="C30:J30"/>
    <mergeCell ref="C26:J26"/>
    <mergeCell ref="C27:J27"/>
    <mergeCell ref="C28:J28"/>
    <mergeCell ref="C29:J29"/>
    <mergeCell ref="C10:J10"/>
    <mergeCell ref="C11:J11"/>
    <mergeCell ref="C24:J24"/>
    <mergeCell ref="C25:J25"/>
    <mergeCell ref="C14:J14"/>
    <mergeCell ref="C15:J15"/>
    <mergeCell ref="C16:J16"/>
    <mergeCell ref="C17:J17"/>
    <mergeCell ref="C18:J18"/>
    <mergeCell ref="C19:J19"/>
    <mergeCell ref="C12:J12"/>
    <mergeCell ref="C13:J13"/>
    <mergeCell ref="B2:J2"/>
    <mergeCell ref="C3:J3"/>
    <mergeCell ref="C4:J4"/>
    <mergeCell ref="C5:J5"/>
    <mergeCell ref="C6:J6"/>
    <mergeCell ref="C7:J7"/>
    <mergeCell ref="C8:J8"/>
    <mergeCell ref="C9:J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outlinePr summaryBelow="0" summaryRight="0"/>
  </sheetPr>
  <dimension ref="A2:AF141"/>
  <sheetViews>
    <sheetView tabSelected="1" view="pageBreakPreview" zoomScaleSheetLayoutView="100" zoomScalePageLayoutView="0" workbookViewId="0" topLeftCell="A1">
      <selection activeCell="G20" sqref="G20:G141"/>
    </sheetView>
  </sheetViews>
  <sheetFormatPr defaultColWidth="9.140625" defaultRowHeight="12.75" outlineLevelRow="5"/>
  <cols>
    <col min="1" max="1" width="6.28125" style="125" customWidth="1"/>
    <col min="2" max="2" width="6.28125" style="120" customWidth="1"/>
    <col min="3" max="3" width="6.28125" style="12" customWidth="1"/>
    <col min="4" max="4" width="66.8515625" style="7" customWidth="1"/>
    <col min="5" max="5" width="4.28125" style="13" customWidth="1"/>
    <col min="6" max="6" width="9.421875" style="87" customWidth="1"/>
    <col min="7" max="7" width="14.57421875" style="7" customWidth="1"/>
    <col min="8" max="8" width="22.57421875" style="7" customWidth="1"/>
    <col min="9" max="16384" width="9.140625" style="7" customWidth="1"/>
  </cols>
  <sheetData>
    <row r="2" spans="1:8" s="18" customFormat="1" ht="12.75">
      <c r="A2" s="121"/>
      <c r="B2" s="14" t="s">
        <v>6</v>
      </c>
      <c r="C2" s="14" t="s">
        <v>5</v>
      </c>
      <c r="D2" s="15" t="s">
        <v>19</v>
      </c>
      <c r="E2" s="16" t="s">
        <v>20</v>
      </c>
      <c r="F2" s="88" t="s">
        <v>21</v>
      </c>
      <c r="G2" s="17" t="s">
        <v>22</v>
      </c>
      <c r="H2" s="17" t="s">
        <v>23</v>
      </c>
    </row>
    <row r="4" spans="1:8" s="25" customFormat="1" ht="39.75" customHeight="1">
      <c r="A4" s="19"/>
      <c r="B4" s="111"/>
      <c r="C4" s="20"/>
      <c r="D4" s="21" t="s">
        <v>98</v>
      </c>
      <c r="E4" s="22"/>
      <c r="F4" s="89"/>
      <c r="G4" s="23"/>
      <c r="H4" s="24">
        <f>SUBTOTAL(9,H16:H141)</f>
        <v>0</v>
      </c>
    </row>
    <row r="5" spans="1:8" s="31" customFormat="1" ht="23.25">
      <c r="A5" s="122"/>
      <c r="B5" s="112"/>
      <c r="C5" s="26"/>
      <c r="D5" s="27"/>
      <c r="E5" s="28"/>
      <c r="F5" s="90"/>
      <c r="G5" s="29"/>
      <c r="H5" s="30"/>
    </row>
    <row r="6" spans="1:8" s="25" customFormat="1" ht="15.75">
      <c r="A6" s="122"/>
      <c r="B6" s="113"/>
      <c r="C6" s="32"/>
      <c r="D6" s="33" t="s">
        <v>100</v>
      </c>
      <c r="E6" s="34"/>
      <c r="F6" s="91"/>
      <c r="G6" s="35"/>
      <c r="H6" s="36">
        <f>SUBTOTAL(9,H18:H98)</f>
        <v>0</v>
      </c>
    </row>
    <row r="7" spans="1:8" s="42" customFormat="1" ht="15.75" outlineLevel="1">
      <c r="A7" s="123"/>
      <c r="B7" s="114"/>
      <c r="C7" s="37"/>
      <c r="D7" s="38" t="s">
        <v>1</v>
      </c>
      <c r="E7" s="39"/>
      <c r="F7" s="92"/>
      <c r="G7" s="40"/>
      <c r="H7" s="41">
        <f>H18</f>
        <v>0</v>
      </c>
    </row>
    <row r="8" spans="1:8" s="42" customFormat="1" ht="15.75" outlineLevel="1">
      <c r="A8" s="123"/>
      <c r="B8" s="114"/>
      <c r="C8" s="37"/>
      <c r="D8" s="103" t="str">
        <f>D27</f>
        <v>SKLADBY STŘECH</v>
      </c>
      <c r="E8" s="39"/>
      <c r="F8" s="92"/>
      <c r="G8" s="40"/>
      <c r="H8" s="41">
        <f>H27</f>
        <v>0</v>
      </c>
    </row>
    <row r="9" spans="1:8" s="42" customFormat="1" ht="15.75" outlineLevel="1">
      <c r="A9" s="123"/>
      <c r="B9" s="114"/>
      <c r="C9" s="37"/>
      <c r="D9" s="38" t="s">
        <v>24</v>
      </c>
      <c r="E9" s="39"/>
      <c r="F9" s="92"/>
      <c r="G9" s="40"/>
      <c r="H9" s="41">
        <f>H31</f>
        <v>0</v>
      </c>
    </row>
    <row r="10" spans="1:8" s="42" customFormat="1" ht="15.75" outlineLevel="1">
      <c r="A10" s="123"/>
      <c r="B10" s="114"/>
      <c r="C10" s="37"/>
      <c r="D10" s="38" t="s">
        <v>25</v>
      </c>
      <c r="E10" s="39"/>
      <c r="F10" s="92"/>
      <c r="G10" s="40"/>
      <c r="H10" s="41">
        <f>H90</f>
        <v>0</v>
      </c>
    </row>
    <row r="11" spans="1:8" s="42" customFormat="1" ht="15.75" outlineLevel="1">
      <c r="A11" s="123"/>
      <c r="B11" s="114"/>
      <c r="C11" s="37"/>
      <c r="D11" s="38" t="s">
        <v>26</v>
      </c>
      <c r="E11" s="39"/>
      <c r="F11" s="92"/>
      <c r="G11" s="40"/>
      <c r="H11" s="41">
        <f>H95</f>
        <v>0</v>
      </c>
    </row>
    <row r="13" spans="1:8" s="25" customFormat="1" ht="15.75">
      <c r="A13" s="122"/>
      <c r="B13" s="113"/>
      <c r="C13" s="32"/>
      <c r="D13" s="33" t="s">
        <v>27</v>
      </c>
      <c r="E13" s="34"/>
      <c r="F13" s="91"/>
      <c r="G13" s="35"/>
      <c r="H13" s="36">
        <f>SUBTOTAL(9,H14:H14)</f>
        <v>0</v>
      </c>
    </row>
    <row r="14" spans="1:8" s="42" customFormat="1" ht="15.75" outlineLevel="1">
      <c r="A14" s="123"/>
      <c r="B14" s="114"/>
      <c r="C14" s="37"/>
      <c r="D14" s="38" t="str">
        <f>REPT(D101,1)</f>
        <v>ZPEVNĚNÉ PLOCHY</v>
      </c>
      <c r="E14" s="39"/>
      <c r="F14" s="92"/>
      <c r="G14" s="40"/>
      <c r="H14" s="41">
        <f>H101</f>
        <v>0</v>
      </c>
    </row>
    <row r="15" spans="1:8" s="31" customFormat="1" ht="15.75" outlineLevel="1">
      <c r="A15" s="124"/>
      <c r="B15" s="115"/>
      <c r="C15" s="71"/>
      <c r="D15" s="72"/>
      <c r="E15" s="73"/>
      <c r="F15" s="93"/>
      <c r="G15" s="74"/>
      <c r="H15" s="75"/>
    </row>
    <row r="16" spans="1:8" s="25" customFormat="1" ht="15.75" outlineLevel="1">
      <c r="A16" s="122"/>
      <c r="B16" s="113">
        <v>1</v>
      </c>
      <c r="C16" s="32"/>
      <c r="D16" s="33" t="s">
        <v>99</v>
      </c>
      <c r="E16" s="34"/>
      <c r="F16" s="91"/>
      <c r="G16" s="76"/>
      <c r="H16" s="36">
        <f>SUBTOTAL(9,H18:H99)</f>
        <v>0</v>
      </c>
    </row>
    <row r="17" spans="1:32" s="52" customFormat="1" ht="22.5" outlineLevel="2">
      <c r="A17" s="102"/>
      <c r="B17" s="116">
        <v>2</v>
      </c>
      <c r="C17" s="48"/>
      <c r="D17" s="49" t="s">
        <v>0</v>
      </c>
      <c r="E17" s="50"/>
      <c r="F17" s="94"/>
      <c r="G17" s="77"/>
      <c r="H17" s="51"/>
      <c r="AF17" s="52">
        <v>0</v>
      </c>
    </row>
    <row r="18" spans="1:8" s="56" customFormat="1" ht="12.75" outlineLevel="2">
      <c r="A18" s="102"/>
      <c r="B18" s="117">
        <v>3</v>
      </c>
      <c r="C18" s="53"/>
      <c r="D18" s="53" t="s">
        <v>1</v>
      </c>
      <c r="E18" s="54"/>
      <c r="F18" s="95"/>
      <c r="G18" s="78"/>
      <c r="H18" s="55">
        <f>SUBTOTAL(9,H19:H26)</f>
        <v>0</v>
      </c>
    </row>
    <row r="19" spans="1:10" s="6" customFormat="1" ht="15.75" outlineLevel="3">
      <c r="A19" s="122"/>
      <c r="B19" s="118">
        <v>4</v>
      </c>
      <c r="C19" s="61"/>
      <c r="D19" s="128" t="s">
        <v>80</v>
      </c>
      <c r="E19" s="63"/>
      <c r="F19" s="97"/>
      <c r="G19" s="86"/>
      <c r="H19" s="64">
        <f>SUBTOTAL(9,H20:H26)</f>
        <v>0</v>
      </c>
      <c r="J19" s="25"/>
    </row>
    <row r="20" spans="1:10" s="6" customFormat="1" ht="15" outlineLevel="4">
      <c r="A20" s="122"/>
      <c r="B20" s="116">
        <v>5</v>
      </c>
      <c r="C20" s="69"/>
      <c r="D20" s="58" t="s">
        <v>97</v>
      </c>
      <c r="E20" s="59" t="s">
        <v>46</v>
      </c>
      <c r="F20" s="96">
        <f>F21</f>
        <v>413.40000000000003</v>
      </c>
      <c r="G20" s="79"/>
      <c r="H20" s="60">
        <f>F20*G20</f>
        <v>0</v>
      </c>
      <c r="J20" s="52"/>
    </row>
    <row r="21" spans="1:10" s="84" customFormat="1" ht="12.75" outlineLevel="5">
      <c r="A21" s="102"/>
      <c r="B21" s="116">
        <v>6</v>
      </c>
      <c r="C21" s="100" t="s">
        <v>48</v>
      </c>
      <c r="D21" s="104" t="e">
        <f>UkazVzorec(F21)</f>
        <v>#NAME?</v>
      </c>
      <c r="E21" s="82"/>
      <c r="F21" s="101">
        <f>384.92+28.48</f>
        <v>413.40000000000003</v>
      </c>
      <c r="G21" s="85"/>
      <c r="H21" s="83"/>
      <c r="J21" s="56"/>
    </row>
    <row r="22" spans="1:32" s="6" customFormat="1" ht="15.75" outlineLevel="4">
      <c r="A22" s="102"/>
      <c r="B22" s="116">
        <v>7</v>
      </c>
      <c r="C22" s="57"/>
      <c r="D22" s="58" t="s">
        <v>36</v>
      </c>
      <c r="E22" s="59" t="s">
        <v>34</v>
      </c>
      <c r="F22" s="96">
        <f>413.4*0.06</f>
        <v>24.804</v>
      </c>
      <c r="G22" s="79"/>
      <c r="H22" s="60">
        <f>F22*G22</f>
        <v>0</v>
      </c>
      <c r="J22" s="25"/>
      <c r="AF22" s="6">
        <v>0</v>
      </c>
    </row>
    <row r="23" spans="1:32" s="6" customFormat="1" ht="12.75" outlineLevel="4">
      <c r="A23" s="122"/>
      <c r="B23" s="116">
        <v>8</v>
      </c>
      <c r="C23" s="57"/>
      <c r="D23" s="58" t="s">
        <v>3</v>
      </c>
      <c r="E23" s="59" t="s">
        <v>2</v>
      </c>
      <c r="F23" s="96">
        <v>30</v>
      </c>
      <c r="G23" s="79"/>
      <c r="H23" s="60">
        <f>F23*G23</f>
        <v>0</v>
      </c>
      <c r="J23" s="52"/>
      <c r="AF23" s="6">
        <v>0</v>
      </c>
    </row>
    <row r="24" spans="1:32" s="6" customFormat="1" ht="15" outlineLevel="4">
      <c r="A24" s="102"/>
      <c r="B24" s="116">
        <v>9</v>
      </c>
      <c r="C24" s="57"/>
      <c r="D24" s="58" t="s">
        <v>4</v>
      </c>
      <c r="E24" s="59" t="s">
        <v>45</v>
      </c>
      <c r="F24" s="96">
        <f>F22*2</f>
        <v>49.608</v>
      </c>
      <c r="G24" s="79"/>
      <c r="H24" s="60">
        <f>F24*G24</f>
        <v>0</v>
      </c>
      <c r="J24" s="56"/>
      <c r="AF24" s="6">
        <v>0</v>
      </c>
    </row>
    <row r="25" spans="1:32" s="6" customFormat="1" ht="15.75" outlineLevel="4">
      <c r="A25" s="122"/>
      <c r="B25" s="116">
        <v>10</v>
      </c>
      <c r="C25" s="57"/>
      <c r="D25" s="58" t="s">
        <v>33</v>
      </c>
      <c r="E25" s="59" t="s">
        <v>34</v>
      </c>
      <c r="F25" s="96">
        <f>F22</f>
        <v>24.804</v>
      </c>
      <c r="G25" s="79"/>
      <c r="H25" s="60">
        <f>F25*G25</f>
        <v>0</v>
      </c>
      <c r="J25" s="25"/>
      <c r="AF25" s="6">
        <v>0</v>
      </c>
    </row>
    <row r="26" spans="1:32" s="6" customFormat="1" ht="12.75" outlineLevel="4">
      <c r="A26" s="102"/>
      <c r="B26" s="116">
        <v>11</v>
      </c>
      <c r="C26" s="57"/>
      <c r="D26" s="58" t="s">
        <v>96</v>
      </c>
      <c r="E26" s="59" t="s">
        <v>34</v>
      </c>
      <c r="F26" s="96">
        <f>413.4*0.06</f>
        <v>24.804</v>
      </c>
      <c r="G26" s="79"/>
      <c r="H26" s="60">
        <f>F26*G26</f>
        <v>0</v>
      </c>
      <c r="J26" s="52"/>
      <c r="AF26" s="6">
        <v>0</v>
      </c>
    </row>
    <row r="27" spans="1:8" s="56" customFormat="1" ht="12.75" outlineLevel="2">
      <c r="A27" s="102"/>
      <c r="B27" s="117">
        <v>12</v>
      </c>
      <c r="C27" s="53"/>
      <c r="D27" s="53" t="s">
        <v>47</v>
      </c>
      <c r="E27" s="54"/>
      <c r="F27" s="95"/>
      <c r="G27" s="78"/>
      <c r="H27" s="55">
        <f>SUBTOTAL(9,H28:H30)</f>
        <v>0</v>
      </c>
    </row>
    <row r="28" spans="1:10" s="6" customFormat="1" ht="15.75" outlineLevel="3">
      <c r="A28" s="122"/>
      <c r="B28" s="118">
        <v>13</v>
      </c>
      <c r="C28" s="61"/>
      <c r="D28" s="62" t="s">
        <v>8</v>
      </c>
      <c r="E28" s="63"/>
      <c r="F28" s="97"/>
      <c r="G28" s="80"/>
      <c r="H28" s="64">
        <f>SUBTOTAL(9,H29:H30)</f>
        <v>0</v>
      </c>
      <c r="J28" s="25"/>
    </row>
    <row r="29" spans="1:10" s="6" customFormat="1" ht="25.5" outlineLevel="4">
      <c r="A29" s="102"/>
      <c r="B29" s="116">
        <v>14</v>
      </c>
      <c r="C29" s="57"/>
      <c r="D29" s="129" t="s">
        <v>9</v>
      </c>
      <c r="E29" s="59" t="s">
        <v>46</v>
      </c>
      <c r="F29" s="96">
        <v>7.2</v>
      </c>
      <c r="G29" s="79"/>
      <c r="H29" s="60">
        <f>F29*G29</f>
        <v>0</v>
      </c>
      <c r="J29" s="52"/>
    </row>
    <row r="30" spans="1:10" s="6" customFormat="1" ht="25.5" outlineLevel="4">
      <c r="A30" s="122"/>
      <c r="B30" s="116">
        <v>15</v>
      </c>
      <c r="C30" s="57"/>
      <c r="D30" s="129" t="s">
        <v>9</v>
      </c>
      <c r="E30" s="59" t="s">
        <v>46</v>
      </c>
      <c r="F30" s="96">
        <v>9.35</v>
      </c>
      <c r="G30" s="79"/>
      <c r="H30" s="60">
        <f>F30*G30</f>
        <v>0</v>
      </c>
      <c r="J30" s="56"/>
    </row>
    <row r="31" spans="1:10" s="56" customFormat="1" ht="15.75" outlineLevel="2">
      <c r="A31" s="122"/>
      <c r="B31" s="117">
        <v>16</v>
      </c>
      <c r="C31" s="53"/>
      <c r="D31" s="53" t="s">
        <v>24</v>
      </c>
      <c r="E31" s="54"/>
      <c r="F31" s="95"/>
      <c r="G31" s="78"/>
      <c r="H31" s="55">
        <f>SUBTOTAL(9,H32:H89)</f>
        <v>0</v>
      </c>
      <c r="J31" s="25"/>
    </row>
    <row r="32" spans="1:10" s="6" customFormat="1" ht="12.75" outlineLevel="3">
      <c r="A32" s="102"/>
      <c r="B32" s="118">
        <v>17</v>
      </c>
      <c r="C32" s="61"/>
      <c r="D32" s="128" t="s">
        <v>70</v>
      </c>
      <c r="E32" s="63"/>
      <c r="F32" s="97"/>
      <c r="G32" s="80"/>
      <c r="H32" s="64">
        <f>SUBTOTAL(9,H33:H36)</f>
        <v>0</v>
      </c>
      <c r="J32" s="52"/>
    </row>
    <row r="33" spans="1:10" s="6" customFormat="1" ht="15" outlineLevel="4">
      <c r="A33" s="122"/>
      <c r="B33" s="116">
        <v>18</v>
      </c>
      <c r="C33" s="69"/>
      <c r="D33" s="58" t="s">
        <v>71</v>
      </c>
      <c r="E33" s="59" t="s">
        <v>46</v>
      </c>
      <c r="F33" s="96">
        <v>176.26600000000002</v>
      </c>
      <c r="G33" s="79"/>
      <c r="H33" s="60">
        <f>F33*G33</f>
        <v>0</v>
      </c>
      <c r="J33" s="56"/>
    </row>
    <row r="34" spans="1:10" s="6" customFormat="1" ht="15.75" outlineLevel="4">
      <c r="A34" s="122"/>
      <c r="B34" s="116">
        <v>19</v>
      </c>
      <c r="C34" s="69"/>
      <c r="D34" s="58" t="s">
        <v>72</v>
      </c>
      <c r="E34" s="59" t="s">
        <v>46</v>
      </c>
      <c r="F34" s="96">
        <f>SUM(F35:F36)</f>
        <v>176.26600000000002</v>
      </c>
      <c r="G34" s="79"/>
      <c r="H34" s="60">
        <f>F34*G34</f>
        <v>0</v>
      </c>
      <c r="J34" s="25"/>
    </row>
    <row r="35" spans="1:10" s="84" customFormat="1" ht="12.75" outlineLevel="5">
      <c r="A35" s="102"/>
      <c r="B35" s="116">
        <v>20</v>
      </c>
      <c r="C35" s="100" t="s">
        <v>48</v>
      </c>
      <c r="D35" s="130" t="e">
        <f>UkazVzorec(F35)</f>
        <v>#NAME?</v>
      </c>
      <c r="E35" s="82" t="s">
        <v>76</v>
      </c>
      <c r="F35" s="101">
        <f>20.35*8.325-(1.2*1.5*3+1.2*2.5*2+1.8*2.5+1.9*2.65+1.2*2.35*4)+20.35*0.4+((1.2+1.5*2)*3+(1.2+2.5*2)*2+(1.8+2.5*2)+(1.9+2.65*2)+(1.2+2.35*2)*4)*0.2</f>
        <v>157.85875000000001</v>
      </c>
      <c r="G35" s="85"/>
      <c r="H35" s="83"/>
      <c r="J35" s="52"/>
    </row>
    <row r="36" spans="1:10" s="84" customFormat="1" ht="12.75" outlineLevel="5">
      <c r="A36" s="102"/>
      <c r="B36" s="116">
        <v>21</v>
      </c>
      <c r="C36" s="100" t="s">
        <v>48</v>
      </c>
      <c r="D36" s="104" t="e">
        <f>UkazVzorec(F36)</f>
        <v>#NAME?</v>
      </c>
      <c r="E36" s="82" t="s">
        <v>77</v>
      </c>
      <c r="F36" s="101">
        <f>4.545*4.05</f>
        <v>18.407249999999998</v>
      </c>
      <c r="G36" s="85"/>
      <c r="H36" s="83"/>
      <c r="J36" s="56"/>
    </row>
    <row r="37" spans="1:10" s="6" customFormat="1" ht="15.75" outlineLevel="3">
      <c r="A37" s="102"/>
      <c r="B37" s="118">
        <v>22</v>
      </c>
      <c r="C37" s="61"/>
      <c r="D37" s="128" t="s">
        <v>73</v>
      </c>
      <c r="E37" s="63"/>
      <c r="F37" s="97"/>
      <c r="G37" s="80"/>
      <c r="H37" s="64">
        <f>SUBTOTAL(9,H38:H44)</f>
        <v>0</v>
      </c>
      <c r="J37" s="25"/>
    </row>
    <row r="38" spans="1:10" s="6" customFormat="1" ht="15" outlineLevel="4">
      <c r="A38" s="122"/>
      <c r="B38" s="116">
        <v>23</v>
      </c>
      <c r="C38" s="69"/>
      <c r="D38" s="58" t="s">
        <v>71</v>
      </c>
      <c r="E38" s="59" t="s">
        <v>46</v>
      </c>
      <c r="F38" s="96">
        <f>F39</f>
        <v>454.044</v>
      </c>
      <c r="G38" s="79"/>
      <c r="H38" s="60">
        <f>F38*G38</f>
        <v>0</v>
      </c>
      <c r="J38" s="52"/>
    </row>
    <row r="39" spans="1:10" s="6" customFormat="1" ht="15" customHeight="1" outlineLevel="4">
      <c r="A39" s="122"/>
      <c r="B39" s="116">
        <v>24</v>
      </c>
      <c r="C39" s="69"/>
      <c r="D39" s="58" t="s">
        <v>75</v>
      </c>
      <c r="E39" s="59" t="s">
        <v>46</v>
      </c>
      <c r="F39" s="96">
        <f>SUM(F40:F43)</f>
        <v>454.044</v>
      </c>
      <c r="G39" s="79"/>
      <c r="H39" s="60">
        <f>F39*G39</f>
        <v>0</v>
      </c>
      <c r="J39" s="56"/>
    </row>
    <row r="40" spans="1:10" s="84" customFormat="1" ht="36" customHeight="1" outlineLevel="5">
      <c r="A40" s="102"/>
      <c r="B40" s="116">
        <v>25</v>
      </c>
      <c r="C40" s="100" t="s">
        <v>48</v>
      </c>
      <c r="D40" s="130" t="e">
        <f>UkazVzorec(F40)</f>
        <v>#NAME?</v>
      </c>
      <c r="E40" s="82" t="s">
        <v>76</v>
      </c>
      <c r="F40" s="101">
        <f>11.22*7.35-(1.2*2.35*4+1*2.35*2)+2.025*7.35-(1.2*2.35+1.15*2.35)+((1.2+2.35*2)*5+(1+2.35*2)*2+(1.15+2.35*2))*0.2+1.25*7.35+(11.22+2.025+1.25)*0.1*7</f>
        <v>104.53224999999999</v>
      </c>
      <c r="G40" s="85"/>
      <c r="H40" s="83"/>
      <c r="J40" s="25"/>
    </row>
    <row r="41" spans="1:10" s="84" customFormat="1" ht="12.75" outlineLevel="5">
      <c r="A41" s="102"/>
      <c r="B41" s="116">
        <v>26</v>
      </c>
      <c r="C41" s="100" t="s">
        <v>48</v>
      </c>
      <c r="D41" s="104" t="e">
        <f>UkazVzorec(F41)</f>
        <v>#NAME?</v>
      </c>
      <c r="E41" s="82" t="s">
        <v>77</v>
      </c>
      <c r="F41" s="101">
        <f>14.97*3.25-(1.2*2.35)*4+19.36*4.1-(1.2*2.35)*5+(1.2+2.35*2)*9*0.2+14.97*0.1*3+19.36*0.1*4</f>
        <v>125.5035</v>
      </c>
      <c r="G41" s="85"/>
      <c r="H41" s="83"/>
      <c r="J41" s="52"/>
    </row>
    <row r="42" spans="1:10" s="84" customFormat="1" ht="12.75" outlineLevel="5">
      <c r="A42" s="102"/>
      <c r="B42" s="116">
        <v>27</v>
      </c>
      <c r="C42" s="100" t="s">
        <v>48</v>
      </c>
      <c r="D42" s="104" t="e">
        <f>UkazVzorec(F42)</f>
        <v>#NAME?</v>
      </c>
      <c r="E42" s="82" t="s">
        <v>78</v>
      </c>
      <c r="F42" s="101">
        <f>24.975*7.35-(1.25*2.35*2+1.45*2.35*16)+((1.25+2.35*2)*2+(1.45+2.35*2)*16)*0.2+24.975*0.1*7</f>
        <v>162.71375</v>
      </c>
      <c r="G42" s="85"/>
      <c r="H42" s="83"/>
      <c r="J42" s="56"/>
    </row>
    <row r="43" spans="1:10" s="84" customFormat="1" ht="15.75" outlineLevel="5">
      <c r="A43" s="102"/>
      <c r="B43" s="116">
        <v>28</v>
      </c>
      <c r="C43" s="100" t="s">
        <v>48</v>
      </c>
      <c r="D43" s="104" t="e">
        <f>UkazVzorec(F43)</f>
        <v>#NAME?</v>
      </c>
      <c r="E43" s="82" t="s">
        <v>78</v>
      </c>
      <c r="F43" s="101">
        <f>11.565*4.8+11.565*0.1*5</f>
        <v>61.29449999999999</v>
      </c>
      <c r="G43" s="85"/>
      <c r="H43" s="83"/>
      <c r="J43" s="25"/>
    </row>
    <row r="44" spans="1:10" s="6" customFormat="1" ht="12.75" outlineLevel="4">
      <c r="A44" s="122"/>
      <c r="B44" s="116">
        <v>29</v>
      </c>
      <c r="C44" s="57"/>
      <c r="D44" s="58" t="s">
        <v>79</v>
      </c>
      <c r="E44" s="59" t="s">
        <v>28</v>
      </c>
      <c r="F44" s="96">
        <v>6</v>
      </c>
      <c r="G44" s="79"/>
      <c r="H44" s="70">
        <f>F44*G44</f>
        <v>0</v>
      </c>
      <c r="J44" s="52"/>
    </row>
    <row r="45" spans="1:10" s="6" customFormat="1" ht="12.75" outlineLevel="3">
      <c r="A45" s="102"/>
      <c r="B45" s="118">
        <v>30</v>
      </c>
      <c r="C45" s="61"/>
      <c r="D45" s="128" t="s">
        <v>84</v>
      </c>
      <c r="E45" s="63"/>
      <c r="F45" s="97"/>
      <c r="G45" s="80"/>
      <c r="H45" s="64">
        <f>SUBTOTAL(9,H46:H49)</f>
        <v>0</v>
      </c>
      <c r="J45" s="56"/>
    </row>
    <row r="46" spans="1:10" s="6" customFormat="1" ht="25.5" outlineLevel="4">
      <c r="A46" s="122"/>
      <c r="B46" s="116">
        <v>31</v>
      </c>
      <c r="C46" s="69"/>
      <c r="D46" s="58" t="s">
        <v>74</v>
      </c>
      <c r="E46" s="59" t="s">
        <v>46</v>
      </c>
      <c r="F46" s="96">
        <f>SUM(F47:F49)</f>
        <v>68.49375</v>
      </c>
      <c r="G46" s="79"/>
      <c r="H46" s="60">
        <f>F46*G46</f>
        <v>0</v>
      </c>
      <c r="J46" s="25"/>
    </row>
    <row r="47" spans="1:10" s="84" customFormat="1" ht="12.75" outlineLevel="5">
      <c r="A47" s="102"/>
      <c r="B47" s="116">
        <v>32</v>
      </c>
      <c r="C47" s="100" t="s">
        <v>48</v>
      </c>
      <c r="D47" s="104" t="e">
        <f>UkazVzorec(F47)</f>
        <v>#NAME?</v>
      </c>
      <c r="E47" s="82" t="s">
        <v>76</v>
      </c>
      <c r="F47" s="101">
        <f>(11.22+2.025+1.35)*1.25</f>
        <v>18.243750000000002</v>
      </c>
      <c r="G47" s="85"/>
      <c r="H47" s="83"/>
      <c r="J47" s="52"/>
    </row>
    <row r="48" spans="1:10" s="84" customFormat="1" ht="12.75" outlineLevel="5">
      <c r="A48" s="102"/>
      <c r="B48" s="116">
        <v>33</v>
      </c>
      <c r="C48" s="100" t="s">
        <v>48</v>
      </c>
      <c r="D48" s="104" t="e">
        <f>UkazVzorec(F48)</f>
        <v>#NAME?</v>
      </c>
      <c r="E48" s="82" t="s">
        <v>77</v>
      </c>
      <c r="F48" s="101">
        <f>15.1*1.25</f>
        <v>18.875</v>
      </c>
      <c r="G48" s="85"/>
      <c r="H48" s="83"/>
      <c r="J48" s="56"/>
    </row>
    <row r="49" spans="1:10" s="84" customFormat="1" ht="15.75" outlineLevel="5">
      <c r="A49" s="102"/>
      <c r="B49" s="116">
        <v>34</v>
      </c>
      <c r="C49" s="100" t="s">
        <v>48</v>
      </c>
      <c r="D49" s="104" t="e">
        <f>UkazVzorec(F49)</f>
        <v>#NAME?</v>
      </c>
      <c r="E49" s="82" t="s">
        <v>78</v>
      </c>
      <c r="F49" s="101">
        <f>25.1*1.25</f>
        <v>31.375</v>
      </c>
      <c r="G49" s="85"/>
      <c r="H49" s="83"/>
      <c r="J49" s="25"/>
    </row>
    <row r="50" spans="1:10" s="6" customFormat="1" ht="12.75" outlineLevel="3">
      <c r="A50" s="102"/>
      <c r="B50" s="118">
        <v>35</v>
      </c>
      <c r="C50" s="61"/>
      <c r="D50" s="128" t="s">
        <v>80</v>
      </c>
      <c r="E50" s="63"/>
      <c r="F50" s="97"/>
      <c r="G50" s="80"/>
      <c r="H50" s="64">
        <f>SUBTOTAL(9,H51:H64)</f>
        <v>0</v>
      </c>
      <c r="J50" s="52"/>
    </row>
    <row r="51" spans="1:10" s="6" customFormat="1" ht="15" outlineLevel="4">
      <c r="A51" s="122"/>
      <c r="B51" s="116">
        <v>36</v>
      </c>
      <c r="C51" s="69"/>
      <c r="D51" s="58" t="s">
        <v>71</v>
      </c>
      <c r="E51" s="59" t="s">
        <v>46</v>
      </c>
      <c r="F51" s="96">
        <f>F52</f>
        <v>413.40000000000003</v>
      </c>
      <c r="G51" s="79"/>
      <c r="H51" s="60">
        <f>F51*G51</f>
        <v>0</v>
      </c>
      <c r="J51" s="56"/>
    </row>
    <row r="52" spans="1:10" s="84" customFormat="1" ht="15.75" outlineLevel="5">
      <c r="A52" s="102"/>
      <c r="B52" s="116">
        <v>37</v>
      </c>
      <c r="C52" s="100" t="s">
        <v>48</v>
      </c>
      <c r="D52" s="104" t="e">
        <f>UkazVzorec(F52)</f>
        <v>#NAME?</v>
      </c>
      <c r="E52" s="82"/>
      <c r="F52" s="101">
        <f>384.92+28.48</f>
        <v>413.40000000000003</v>
      </c>
      <c r="G52" s="85"/>
      <c r="H52" s="83"/>
      <c r="J52" s="25"/>
    </row>
    <row r="53" spans="1:10" s="6" customFormat="1" ht="15" outlineLevel="4">
      <c r="A53" s="122"/>
      <c r="B53" s="116">
        <v>38</v>
      </c>
      <c r="C53" s="69"/>
      <c r="D53" s="58" t="s">
        <v>83</v>
      </c>
      <c r="E53" s="59" t="s">
        <v>46</v>
      </c>
      <c r="F53" s="96">
        <f>SUM(F54:F56)</f>
        <v>384.91575</v>
      </c>
      <c r="G53" s="79"/>
      <c r="H53" s="60">
        <f>F53*G53</f>
        <v>0</v>
      </c>
      <c r="J53" s="52"/>
    </row>
    <row r="54" spans="1:10" s="84" customFormat="1" ht="12.75" outlineLevel="5">
      <c r="A54" s="102"/>
      <c r="B54" s="116">
        <v>39</v>
      </c>
      <c r="C54" s="100" t="s">
        <v>48</v>
      </c>
      <c r="D54" s="130" t="e">
        <f>UkazVzorec(F54)</f>
        <v>#NAME?</v>
      </c>
      <c r="E54" s="82" t="s">
        <v>76</v>
      </c>
      <c r="F54" s="101">
        <f>11.25*13.25-(0.9*0.9*7+1.2*2.15+2.3*2.55*3)+(12.35*4.1)/2+6.75*3.95+4.24*4.75+5.7*8.25-(1.15*2.7+1.2*2.1)</f>
        <v>236.73749999999998</v>
      </c>
      <c r="G54" s="85"/>
      <c r="H54" s="83"/>
      <c r="J54" s="56"/>
    </row>
    <row r="55" spans="1:10" s="84" customFormat="1" ht="15.75" outlineLevel="5">
      <c r="A55" s="102"/>
      <c r="B55" s="116">
        <v>40</v>
      </c>
      <c r="C55" s="100" t="s">
        <v>48</v>
      </c>
      <c r="D55" s="104" t="e">
        <f>UkazVzorec(F55)</f>
        <v>#NAME?</v>
      </c>
      <c r="E55" s="82" t="s">
        <v>77</v>
      </c>
      <c r="F55" s="101">
        <f>5.8*13+11.29*3.65-(1.05*2*3+0.9*0.9*2+1.15*2.25*5)</f>
        <v>95.75099999999999</v>
      </c>
      <c r="G55" s="85"/>
      <c r="H55" s="83"/>
      <c r="J55" s="25"/>
    </row>
    <row r="56" spans="1:10" s="84" customFormat="1" ht="12.75" outlineLevel="5">
      <c r="A56" s="102"/>
      <c r="B56" s="116">
        <v>41</v>
      </c>
      <c r="C56" s="100" t="s">
        <v>48</v>
      </c>
      <c r="D56" s="104" t="e">
        <f>UkazVzorec(F56)</f>
        <v>#NAME?</v>
      </c>
      <c r="E56" s="82" t="s">
        <v>78</v>
      </c>
      <c r="F56" s="101">
        <f>5.665*3.85+11.42*3.85-(0.6*1*3+1.05*2.2*5)</f>
        <v>52.427249999999994</v>
      </c>
      <c r="G56" s="85"/>
      <c r="H56" s="83"/>
      <c r="J56" s="52"/>
    </row>
    <row r="57" spans="1:10" s="6" customFormat="1" ht="28.5" customHeight="1" outlineLevel="4">
      <c r="A57" s="122"/>
      <c r="B57" s="116">
        <v>42</v>
      </c>
      <c r="C57" s="69"/>
      <c r="D57" s="58" t="s">
        <v>82</v>
      </c>
      <c r="E57" s="59" t="s">
        <v>46</v>
      </c>
      <c r="F57" s="96">
        <f>SUM(F58:F60)</f>
        <v>384.91575</v>
      </c>
      <c r="G57" s="79"/>
      <c r="H57" s="60">
        <f>F57*G57</f>
        <v>0</v>
      </c>
      <c r="J57" s="56"/>
    </row>
    <row r="58" spans="1:10" s="84" customFormat="1" ht="15.75" outlineLevel="5">
      <c r="A58" s="102"/>
      <c r="B58" s="116">
        <v>43</v>
      </c>
      <c r="C58" s="100" t="s">
        <v>48</v>
      </c>
      <c r="D58" s="130" t="e">
        <f>UkazVzorec(F58)</f>
        <v>#NAME?</v>
      </c>
      <c r="E58" s="82" t="s">
        <v>76</v>
      </c>
      <c r="F58" s="101">
        <f>11.25*13.25-(0.9*0.9*7+1.2*2.15+2.3*2.55*3)+(12.35*4.1)/2+6.75*3.95+4.24*4.75+5.7*8.25-(1.15*2.7+1.2*2.1)</f>
        <v>236.73749999999998</v>
      </c>
      <c r="G58" s="85"/>
      <c r="H58" s="83"/>
      <c r="J58" s="25"/>
    </row>
    <row r="59" spans="1:10" s="84" customFormat="1" ht="12.75" outlineLevel="5">
      <c r="A59" s="102"/>
      <c r="B59" s="116">
        <v>44</v>
      </c>
      <c r="C59" s="100" t="s">
        <v>48</v>
      </c>
      <c r="D59" s="104" t="e">
        <f>UkazVzorec(F59)</f>
        <v>#NAME?</v>
      </c>
      <c r="E59" s="82" t="s">
        <v>77</v>
      </c>
      <c r="F59" s="101">
        <f>5.8*13+11.29*3.65-(1.05*2*3+0.9*0.9*2+1.15*2.25*5)</f>
        <v>95.75099999999999</v>
      </c>
      <c r="G59" s="85"/>
      <c r="H59" s="83"/>
      <c r="J59" s="52"/>
    </row>
    <row r="60" spans="1:10" s="84" customFormat="1" ht="12.75" outlineLevel="5">
      <c r="A60" s="102"/>
      <c r="B60" s="116">
        <v>45</v>
      </c>
      <c r="C60" s="100" t="s">
        <v>48</v>
      </c>
      <c r="D60" s="104" t="e">
        <f>UkazVzorec(F60)</f>
        <v>#NAME?</v>
      </c>
      <c r="E60" s="82" t="s">
        <v>78</v>
      </c>
      <c r="F60" s="101">
        <f>5.665*3.85+11.42*3.85-(0.6*1*3+1.05*2.2*5)</f>
        <v>52.427249999999994</v>
      </c>
      <c r="G60" s="85"/>
      <c r="H60" s="83"/>
      <c r="J60" s="56"/>
    </row>
    <row r="61" spans="1:10" s="6" customFormat="1" ht="25.5" outlineLevel="4">
      <c r="A61" s="102"/>
      <c r="B61" s="116">
        <v>46</v>
      </c>
      <c r="C61" s="69"/>
      <c r="D61" s="58" t="s">
        <v>81</v>
      </c>
      <c r="E61" s="59" t="s">
        <v>46</v>
      </c>
      <c r="F61" s="96">
        <f>SUM(F62:F64)</f>
        <v>28.479999999999997</v>
      </c>
      <c r="G61" s="79"/>
      <c r="H61" s="60">
        <f>F61*G61</f>
        <v>0</v>
      </c>
      <c r="J61" s="25"/>
    </row>
    <row r="62" spans="1:10" s="84" customFormat="1" ht="12.75" outlineLevel="5">
      <c r="A62" s="122"/>
      <c r="B62" s="116">
        <v>47</v>
      </c>
      <c r="C62" s="100" t="s">
        <v>48</v>
      </c>
      <c r="D62" s="104" t="e">
        <f>UkazVzorec(F62)</f>
        <v>#NAME?</v>
      </c>
      <c r="E62" s="82" t="s">
        <v>76</v>
      </c>
      <c r="F62" s="101">
        <f>((0.9+0.9*2)*7+(1.2+2.15*2)+(2.3+2.55*2)*3+(1.15+2.7*2)+(1.2+2.1*2))*0.2</f>
        <v>11.71</v>
      </c>
      <c r="G62" s="85"/>
      <c r="H62" s="83"/>
      <c r="J62" s="52"/>
    </row>
    <row r="63" spans="1:10" s="84" customFormat="1" ht="12.75" outlineLevel="5">
      <c r="A63" s="102"/>
      <c r="B63" s="116">
        <v>48</v>
      </c>
      <c r="C63" s="100" t="s">
        <v>48</v>
      </c>
      <c r="D63" s="104" t="e">
        <f>UkazVzorec(F63)</f>
        <v>#NAME?</v>
      </c>
      <c r="E63" s="82" t="s">
        <v>77</v>
      </c>
      <c r="F63" s="101">
        <f>((1.05+2*2)*3+(0.9+0.9*2)*2+(1.15+2.25*2)*5)*0.2</f>
        <v>9.76</v>
      </c>
      <c r="G63" s="85"/>
      <c r="H63" s="83"/>
      <c r="J63" s="56"/>
    </row>
    <row r="64" spans="1:10" s="84" customFormat="1" ht="15.75" outlineLevel="5">
      <c r="A64" s="102"/>
      <c r="B64" s="116">
        <v>49</v>
      </c>
      <c r="C64" s="100" t="s">
        <v>48</v>
      </c>
      <c r="D64" s="104" t="e">
        <f>UkazVzorec(F64)</f>
        <v>#NAME?</v>
      </c>
      <c r="E64" s="82" t="s">
        <v>78</v>
      </c>
      <c r="F64" s="101">
        <f>((0.6+1*2)*3+(1.05+2.2*2)*5)*0.2</f>
        <v>7.01</v>
      </c>
      <c r="G64" s="85"/>
      <c r="H64" s="83"/>
      <c r="J64" s="25"/>
    </row>
    <row r="65" spans="1:10" s="6" customFormat="1" ht="12.75" outlineLevel="3">
      <c r="A65" s="102"/>
      <c r="B65" s="118">
        <v>50</v>
      </c>
      <c r="C65" s="61"/>
      <c r="D65" s="128" t="s">
        <v>85</v>
      </c>
      <c r="E65" s="63"/>
      <c r="F65" s="97"/>
      <c r="G65" s="80"/>
      <c r="H65" s="64">
        <f>SUBTOTAL(9,H66:H83)</f>
        <v>0</v>
      </c>
      <c r="J65" s="52"/>
    </row>
    <row r="66" spans="1:10" s="6" customFormat="1" ht="25.5" outlineLevel="4">
      <c r="A66" s="122"/>
      <c r="B66" s="116">
        <v>51</v>
      </c>
      <c r="C66" s="69"/>
      <c r="D66" s="58" t="s">
        <v>86</v>
      </c>
      <c r="E66" s="59" t="s">
        <v>46</v>
      </c>
      <c r="F66" s="96">
        <f>SUM(F67:F68)</f>
        <v>199.05749999999995</v>
      </c>
      <c r="G66" s="79"/>
      <c r="H66" s="60">
        <f>F66*G66</f>
        <v>0</v>
      </c>
      <c r="J66" s="56"/>
    </row>
    <row r="67" spans="1:10" s="84" customFormat="1" ht="15.75" outlineLevel="5">
      <c r="A67" s="102"/>
      <c r="B67" s="116">
        <v>52</v>
      </c>
      <c r="C67" s="100" t="s">
        <v>48</v>
      </c>
      <c r="D67" s="104" t="e">
        <f>UkazVzorec(F67)</f>
        <v>#NAME?</v>
      </c>
      <c r="E67" s="82" t="s">
        <v>76</v>
      </c>
      <c r="F67" s="101">
        <f>(18+6.1+1.8)*5.1+5.8*3.3+2.3*1.8+-(0.9*1.8*4+2.4*2.4*4)+((2.4+2.4*2)*2+(0.9+1.8*2)*2)*0.2</f>
        <v>130.52999999999997</v>
      </c>
      <c r="G67" s="85"/>
      <c r="H67" s="83"/>
      <c r="J67" s="25"/>
    </row>
    <row r="68" spans="1:10" s="84" customFormat="1" ht="12.75" outlineLevel="5">
      <c r="A68" s="102"/>
      <c r="B68" s="116">
        <v>53</v>
      </c>
      <c r="C68" s="100" t="s">
        <v>48</v>
      </c>
      <c r="D68" s="104" t="e">
        <f>UkazVzorec(F68)</f>
        <v>#NAME?</v>
      </c>
      <c r="E68" s="82" t="s">
        <v>77</v>
      </c>
      <c r="F68" s="101">
        <f>9.75*5.1+3.6*4.4+6.15*3.75-(2.7*2.4*3+1.5*3.6)+((2.7+2.4*2)*2+(1.5+3.6*2))*0.2</f>
        <v>68.52749999999999</v>
      </c>
      <c r="G68" s="85"/>
      <c r="H68" s="83"/>
      <c r="J68" s="52"/>
    </row>
    <row r="69" spans="1:10" s="6" customFormat="1" ht="15" outlineLevel="4">
      <c r="A69" s="122"/>
      <c r="B69" s="116">
        <v>54</v>
      </c>
      <c r="C69" s="69"/>
      <c r="D69" s="58" t="s">
        <v>71</v>
      </c>
      <c r="E69" s="59" t="s">
        <v>46</v>
      </c>
      <c r="F69" s="96">
        <f>F70</f>
        <v>30.060000000000002</v>
      </c>
      <c r="G69" s="79"/>
      <c r="H69" s="60">
        <f>F69*G69</f>
        <v>0</v>
      </c>
      <c r="J69" s="56"/>
    </row>
    <row r="70" spans="1:10" s="6" customFormat="1" ht="15" customHeight="1" outlineLevel="4">
      <c r="A70" s="122"/>
      <c r="B70" s="116">
        <v>55</v>
      </c>
      <c r="C70" s="69"/>
      <c r="D70" s="58" t="s">
        <v>75</v>
      </c>
      <c r="E70" s="59" t="s">
        <v>46</v>
      </c>
      <c r="F70" s="96">
        <f>SUM(F71:F71)</f>
        <v>30.060000000000002</v>
      </c>
      <c r="G70" s="79"/>
      <c r="H70" s="60">
        <f>F70*G70</f>
        <v>0</v>
      </c>
      <c r="J70" s="25"/>
    </row>
    <row r="71" spans="1:10" s="84" customFormat="1" ht="12.75" outlineLevel="5">
      <c r="A71" s="102"/>
      <c r="B71" s="116">
        <v>56</v>
      </c>
      <c r="C71" s="100" t="s">
        <v>48</v>
      </c>
      <c r="D71" s="104" t="e">
        <f>UkazVzorec(F71)</f>
        <v>#NAME?</v>
      </c>
      <c r="E71" s="82" t="s">
        <v>76</v>
      </c>
      <c r="F71" s="101">
        <f>(2+1.7)*9-(0.9*0.9*4)</f>
        <v>30.060000000000002</v>
      </c>
      <c r="G71" s="85"/>
      <c r="H71" s="83"/>
      <c r="J71" s="52"/>
    </row>
    <row r="72" spans="1:10" s="6" customFormat="1" ht="15" customHeight="1" outlineLevel="4">
      <c r="A72" s="122"/>
      <c r="B72" s="116">
        <v>57</v>
      </c>
      <c r="C72" s="69"/>
      <c r="D72" s="58" t="s">
        <v>91</v>
      </c>
      <c r="E72" s="59" t="s">
        <v>46</v>
      </c>
      <c r="F72" s="96">
        <f>SUM(F73:F74)</f>
        <v>42.84</v>
      </c>
      <c r="G72" s="79"/>
      <c r="H72" s="60">
        <f>F72*G72</f>
        <v>0</v>
      </c>
      <c r="J72" s="56"/>
    </row>
    <row r="73" spans="1:10" s="84" customFormat="1" ht="15.75" outlineLevel="5">
      <c r="A73" s="102"/>
      <c r="B73" s="116">
        <v>58</v>
      </c>
      <c r="C73" s="100" t="s">
        <v>48</v>
      </c>
      <c r="D73" s="104" t="e">
        <f>UkazVzorec(F73)</f>
        <v>#NAME?</v>
      </c>
      <c r="E73" s="82" t="s">
        <v>76</v>
      </c>
      <c r="F73" s="101">
        <f>(8.1+4.45+7+2.25)*1.2+5.8*0.4+2.3*0.4</f>
        <v>29.4</v>
      </c>
      <c r="G73" s="85"/>
      <c r="H73" s="83"/>
      <c r="J73" s="25"/>
    </row>
    <row r="74" spans="1:10" s="84" customFormat="1" ht="12.75" outlineLevel="5">
      <c r="A74" s="102"/>
      <c r="B74" s="116">
        <v>59</v>
      </c>
      <c r="C74" s="100" t="s">
        <v>48</v>
      </c>
      <c r="D74" s="104" t="e">
        <f>UkazVzorec(F74)</f>
        <v>#NAME?</v>
      </c>
      <c r="E74" s="82" t="s">
        <v>77</v>
      </c>
      <c r="F74" s="101">
        <f>(6.25+2.1)*1.2+6.15*0.4+2.4*0.4</f>
        <v>13.440000000000001</v>
      </c>
      <c r="G74" s="85"/>
      <c r="H74" s="83"/>
      <c r="J74" s="52"/>
    </row>
    <row r="75" spans="1:10" s="6" customFormat="1" ht="15" customHeight="1" outlineLevel="4">
      <c r="A75" s="122"/>
      <c r="B75" s="116">
        <v>60</v>
      </c>
      <c r="C75" s="69"/>
      <c r="D75" s="58" t="s">
        <v>92</v>
      </c>
      <c r="E75" s="59" t="s">
        <v>46</v>
      </c>
      <c r="F75" s="96">
        <f>SUM(F76:F77)</f>
        <v>16.352</v>
      </c>
      <c r="G75" s="79"/>
      <c r="H75" s="60">
        <f>F75*G75</f>
        <v>0</v>
      </c>
      <c r="J75" s="56"/>
    </row>
    <row r="76" spans="1:10" s="84" customFormat="1" ht="15.75" outlineLevel="5">
      <c r="A76" s="102"/>
      <c r="B76" s="116">
        <v>61</v>
      </c>
      <c r="C76" s="100" t="s">
        <v>48</v>
      </c>
      <c r="D76" s="104" t="e">
        <f>UkazVzorec(F76)</f>
        <v>#NAME?</v>
      </c>
      <c r="E76" s="82" t="s">
        <v>76</v>
      </c>
      <c r="F76" s="101">
        <f>3.3*0.8*2+1.8*0.6*2</f>
        <v>7.44</v>
      </c>
      <c r="G76" s="85"/>
      <c r="H76" s="83"/>
      <c r="J76" s="25"/>
    </row>
    <row r="77" spans="1:10" s="84" customFormat="1" ht="12.75" outlineLevel="5">
      <c r="A77" s="102"/>
      <c r="B77" s="116">
        <v>62</v>
      </c>
      <c r="C77" s="100" t="s">
        <v>48</v>
      </c>
      <c r="D77" s="104" t="e">
        <f>UkazVzorec(F77)</f>
        <v>#NAME?</v>
      </c>
      <c r="E77" s="82" t="s">
        <v>77</v>
      </c>
      <c r="F77" s="101">
        <f>3.77*0.8*2+2.4*0.6*2</f>
        <v>8.911999999999999</v>
      </c>
      <c r="G77" s="85"/>
      <c r="H77" s="83"/>
      <c r="J77" s="52"/>
    </row>
    <row r="78" spans="1:10" s="6" customFormat="1" ht="15" outlineLevel="4">
      <c r="A78" s="122"/>
      <c r="B78" s="116">
        <v>63</v>
      </c>
      <c r="C78" s="69"/>
      <c r="D78" s="58" t="s">
        <v>94</v>
      </c>
      <c r="E78" s="59" t="s">
        <v>46</v>
      </c>
      <c r="F78" s="96">
        <f>F79</f>
        <v>11.838000000000001</v>
      </c>
      <c r="G78" s="79"/>
      <c r="H78" s="60">
        <f>F78*G78</f>
        <v>0</v>
      </c>
      <c r="J78" s="56"/>
    </row>
    <row r="79" spans="1:10" s="84" customFormat="1" ht="15.75" outlineLevel="5">
      <c r="A79" s="102"/>
      <c r="B79" s="116">
        <v>64</v>
      </c>
      <c r="C79" s="100" t="s">
        <v>48</v>
      </c>
      <c r="D79" s="104" t="e">
        <f>UkazVzorec(F79)</f>
        <v>#NAME?</v>
      </c>
      <c r="E79" s="82"/>
      <c r="F79" s="101">
        <f>(42.84+16.35)*0.2</f>
        <v>11.838000000000001</v>
      </c>
      <c r="G79" s="85"/>
      <c r="H79" s="83"/>
      <c r="J79" s="25"/>
    </row>
    <row r="80" spans="1:10" s="6" customFormat="1" ht="15" outlineLevel="4">
      <c r="A80" s="122"/>
      <c r="B80" s="116">
        <v>65</v>
      </c>
      <c r="C80" s="69"/>
      <c r="D80" s="58" t="s">
        <v>93</v>
      </c>
      <c r="E80" s="59" t="s">
        <v>46</v>
      </c>
      <c r="F80" s="96">
        <f>F81</f>
        <v>47.35000000000001</v>
      </c>
      <c r="G80" s="79"/>
      <c r="H80" s="60">
        <f>F80*G80</f>
        <v>0</v>
      </c>
      <c r="J80" s="52"/>
    </row>
    <row r="81" spans="1:10" s="84" customFormat="1" ht="12.75" outlineLevel="5">
      <c r="A81" s="102"/>
      <c r="B81" s="116">
        <v>66</v>
      </c>
      <c r="C81" s="100" t="s">
        <v>48</v>
      </c>
      <c r="D81" s="104" t="e">
        <f>UkazVzorec(F81)</f>
        <v>#NAME?</v>
      </c>
      <c r="E81" s="82"/>
      <c r="F81" s="101">
        <f>(42.84+16.35)-11.84</f>
        <v>47.35000000000001</v>
      </c>
      <c r="G81" s="85"/>
      <c r="H81" s="83"/>
      <c r="J81" s="56"/>
    </row>
    <row r="82" spans="1:10" s="6" customFormat="1" ht="25.5" outlineLevel="4">
      <c r="A82" s="122"/>
      <c r="B82" s="116">
        <v>67</v>
      </c>
      <c r="C82" s="69"/>
      <c r="D82" s="58" t="s">
        <v>95</v>
      </c>
      <c r="E82" s="59" t="s">
        <v>46</v>
      </c>
      <c r="F82" s="96">
        <f>F83</f>
        <v>59.190000000000005</v>
      </c>
      <c r="G82" s="79"/>
      <c r="H82" s="60">
        <f>F82*G82</f>
        <v>0</v>
      </c>
      <c r="J82" s="25"/>
    </row>
    <row r="83" spans="1:10" s="84" customFormat="1" ht="12.75" outlineLevel="5">
      <c r="A83" s="102"/>
      <c r="B83" s="116">
        <v>68</v>
      </c>
      <c r="C83" s="100" t="s">
        <v>48</v>
      </c>
      <c r="D83" s="104" t="e">
        <f>UkazVzorec(F83)</f>
        <v>#NAME?</v>
      </c>
      <c r="E83" s="82"/>
      <c r="F83" s="101">
        <f>42.84+16.35</f>
        <v>59.190000000000005</v>
      </c>
      <c r="G83" s="85"/>
      <c r="H83" s="83"/>
      <c r="J83" s="52"/>
    </row>
    <row r="84" spans="1:10" s="6" customFormat="1" ht="12.75" outlineLevel="3">
      <c r="A84" s="102"/>
      <c r="B84" s="118">
        <v>69</v>
      </c>
      <c r="C84" s="61"/>
      <c r="D84" s="128" t="s">
        <v>87</v>
      </c>
      <c r="E84" s="63"/>
      <c r="F84" s="97"/>
      <c r="G84" s="80"/>
      <c r="H84" s="64">
        <f>SUBTOTAL(9,H85:H89)</f>
        <v>0</v>
      </c>
      <c r="J84" s="56"/>
    </row>
    <row r="85" spans="1:10" s="6" customFormat="1" ht="15.75" outlineLevel="4">
      <c r="A85" s="102"/>
      <c r="B85" s="116">
        <v>70</v>
      </c>
      <c r="C85" s="57"/>
      <c r="D85" s="58" t="s">
        <v>88</v>
      </c>
      <c r="E85" s="59" t="s">
        <v>46</v>
      </c>
      <c r="F85" s="96">
        <f>SUM(F86:F87)</f>
        <v>23.855</v>
      </c>
      <c r="G85" s="79"/>
      <c r="H85" s="60">
        <f>F85*G85</f>
        <v>0</v>
      </c>
      <c r="J85" s="25"/>
    </row>
    <row r="86" spans="1:10" s="84" customFormat="1" ht="12.75" outlineLevel="5">
      <c r="A86" s="102"/>
      <c r="B86" s="116">
        <v>71</v>
      </c>
      <c r="C86" s="100" t="s">
        <v>48</v>
      </c>
      <c r="D86" s="104" t="e">
        <f>UkazVzorec(F86)</f>
        <v>#NAME?</v>
      </c>
      <c r="E86" s="82" t="s">
        <v>76</v>
      </c>
      <c r="F86" s="101">
        <f>18*0.44+6.1*0.2+1.8*0.2</f>
        <v>9.5</v>
      </c>
      <c r="G86" s="85"/>
      <c r="H86" s="83"/>
      <c r="J86" s="52"/>
    </row>
    <row r="87" spans="1:10" s="84" customFormat="1" ht="12.75" outlineLevel="5">
      <c r="A87" s="102"/>
      <c r="B87" s="116">
        <v>72</v>
      </c>
      <c r="C87" s="100" t="s">
        <v>48</v>
      </c>
      <c r="D87" s="104" t="e">
        <f>UkazVzorec(F87)</f>
        <v>#NAME?</v>
      </c>
      <c r="E87" s="82" t="s">
        <v>77</v>
      </c>
      <c r="F87" s="101">
        <f>8.75*0.9+3.6*1.8</f>
        <v>14.355</v>
      </c>
      <c r="G87" s="85"/>
      <c r="H87" s="83"/>
      <c r="J87" s="56"/>
    </row>
    <row r="88" spans="1:10" s="6" customFormat="1" ht="15.75" outlineLevel="4">
      <c r="A88" s="102"/>
      <c r="B88" s="116">
        <v>73</v>
      </c>
      <c r="C88" s="57"/>
      <c r="D88" s="58" t="s">
        <v>89</v>
      </c>
      <c r="E88" s="59" t="s">
        <v>46</v>
      </c>
      <c r="F88" s="96">
        <f>F89</f>
        <v>25.053</v>
      </c>
      <c r="G88" s="79"/>
      <c r="H88" s="60">
        <f>F88*G88</f>
        <v>0</v>
      </c>
      <c r="J88" s="25"/>
    </row>
    <row r="89" spans="1:10" s="84" customFormat="1" ht="12.75" outlineLevel="5">
      <c r="A89" s="102"/>
      <c r="B89" s="116">
        <v>74</v>
      </c>
      <c r="C89" s="100" t="s">
        <v>48</v>
      </c>
      <c r="D89" s="104" t="e">
        <f>UkazVzorec(F89)</f>
        <v>#NAME?</v>
      </c>
      <c r="E89" s="82"/>
      <c r="F89" s="101">
        <f>23.86*1.05</f>
        <v>25.053</v>
      </c>
      <c r="G89" s="85"/>
      <c r="H89" s="83"/>
      <c r="J89" s="52"/>
    </row>
    <row r="90" spans="1:8" s="56" customFormat="1" ht="12.75" outlineLevel="2">
      <c r="A90" s="122"/>
      <c r="B90" s="117">
        <v>75</v>
      </c>
      <c r="C90" s="53"/>
      <c r="D90" s="53" t="s">
        <v>25</v>
      </c>
      <c r="E90" s="54"/>
      <c r="F90" s="95"/>
      <c r="G90" s="78"/>
      <c r="H90" s="55">
        <f>SUBTOTAL(9,H91:H94)</f>
        <v>0</v>
      </c>
    </row>
    <row r="91" spans="1:10" s="6" customFormat="1" ht="15.75" outlineLevel="4">
      <c r="A91" s="102"/>
      <c r="B91" s="116">
        <v>76</v>
      </c>
      <c r="C91" s="57"/>
      <c r="D91" s="58" t="s">
        <v>39</v>
      </c>
      <c r="E91" s="59" t="s">
        <v>46</v>
      </c>
      <c r="F91" s="96">
        <f>F92</f>
        <v>1317.5</v>
      </c>
      <c r="G91" s="79"/>
      <c r="H91" s="60">
        <f>G91*F91</f>
        <v>0</v>
      </c>
      <c r="J91" s="25"/>
    </row>
    <row r="92" spans="1:10" s="84" customFormat="1" ht="12.75" outlineLevel="5">
      <c r="A92" s="122"/>
      <c r="B92" s="116">
        <v>77</v>
      </c>
      <c r="C92" s="100" t="s">
        <v>48</v>
      </c>
      <c r="D92" s="127" t="e">
        <f>UkazVzorec(F92)</f>
        <v>#NAME?</v>
      </c>
      <c r="E92" s="82"/>
      <c r="F92" s="101">
        <f>14.5*9.5+8*5.5+9*8.5+8.5*5+3.5*9+2*13.5+6.5*13.5+11*15.5+4.5*9+20.5*9+15*9+11.5*8.5+26*8.5+2.5*8.5</f>
        <v>1317.5</v>
      </c>
      <c r="G92" s="85"/>
      <c r="H92" s="83"/>
      <c r="J92" s="52"/>
    </row>
    <row r="93" spans="1:10" s="6" customFormat="1" ht="15" outlineLevel="4">
      <c r="A93" s="102"/>
      <c r="B93" s="116">
        <v>78</v>
      </c>
      <c r="C93" s="57"/>
      <c r="D93" s="58" t="s">
        <v>40</v>
      </c>
      <c r="E93" s="59" t="s">
        <v>46</v>
      </c>
      <c r="F93" s="96">
        <f>F91</f>
        <v>1317.5</v>
      </c>
      <c r="G93" s="79"/>
      <c r="H93" s="60">
        <f>G93*F93</f>
        <v>0</v>
      </c>
      <c r="J93" s="56"/>
    </row>
    <row r="94" spans="1:10" s="6" customFormat="1" ht="15.75" outlineLevel="4">
      <c r="A94" s="122"/>
      <c r="B94" s="116">
        <v>79</v>
      </c>
      <c r="C94" s="57"/>
      <c r="D94" s="58" t="s">
        <v>41</v>
      </c>
      <c r="E94" s="59" t="s">
        <v>46</v>
      </c>
      <c r="F94" s="96">
        <f>F91</f>
        <v>1317.5</v>
      </c>
      <c r="G94" s="79"/>
      <c r="H94" s="60">
        <f>G94*F94</f>
        <v>0</v>
      </c>
      <c r="J94" s="25"/>
    </row>
    <row r="95" spans="1:10" s="56" customFormat="1" ht="12.75" outlineLevel="2">
      <c r="A95" s="122"/>
      <c r="B95" s="117">
        <v>80</v>
      </c>
      <c r="C95" s="53"/>
      <c r="D95" s="53" t="s">
        <v>69</v>
      </c>
      <c r="E95" s="54"/>
      <c r="F95" s="95"/>
      <c r="G95" s="78"/>
      <c r="H95" s="55">
        <f>SUBTOTAL(9,H96:H99)</f>
        <v>0</v>
      </c>
      <c r="J95" s="52"/>
    </row>
    <row r="96" spans="1:10" s="52" customFormat="1" ht="12.75" outlineLevel="3">
      <c r="A96" s="102"/>
      <c r="B96" s="118">
        <v>81</v>
      </c>
      <c r="C96" s="61"/>
      <c r="D96" s="106" t="s">
        <v>42</v>
      </c>
      <c r="E96" s="107"/>
      <c r="F96" s="108"/>
      <c r="G96" s="109"/>
      <c r="H96" s="110">
        <f>SUBTOTAL(9,H97:H99)</f>
        <v>0</v>
      </c>
      <c r="J96" s="56"/>
    </row>
    <row r="97" spans="1:10" s="68" customFormat="1" ht="45" outlineLevel="4">
      <c r="A97" s="122"/>
      <c r="B97" s="116">
        <v>82</v>
      </c>
      <c r="C97" s="65"/>
      <c r="D97" s="105" t="s">
        <v>67</v>
      </c>
      <c r="E97" s="66"/>
      <c r="F97" s="98"/>
      <c r="G97" s="81"/>
      <c r="H97" s="67"/>
      <c r="J97" s="25"/>
    </row>
    <row r="98" spans="1:10" s="6" customFormat="1" ht="12.75" outlineLevel="4">
      <c r="A98" s="102"/>
      <c r="B98" s="116">
        <v>83</v>
      </c>
      <c r="C98" s="57"/>
      <c r="D98" s="58" t="s">
        <v>68</v>
      </c>
      <c r="E98" s="59" t="s">
        <v>28</v>
      </c>
      <c r="F98" s="96">
        <v>4</v>
      </c>
      <c r="G98" s="79"/>
      <c r="H98" s="60">
        <f>F98*G98</f>
        <v>0</v>
      </c>
      <c r="J98" s="52"/>
    </row>
    <row r="99" spans="1:10" s="31" customFormat="1" ht="15.75" outlineLevel="1">
      <c r="A99" s="102"/>
      <c r="B99" s="119">
        <v>84</v>
      </c>
      <c r="C99" s="43"/>
      <c r="D99" s="44"/>
      <c r="E99" s="45"/>
      <c r="F99" s="99"/>
      <c r="G99" s="46"/>
      <c r="H99" s="47"/>
      <c r="J99" s="56"/>
    </row>
    <row r="100" spans="1:8" s="25" customFormat="1" ht="15.75" outlineLevel="1">
      <c r="A100" s="122"/>
      <c r="B100" s="113">
        <v>85</v>
      </c>
      <c r="C100" s="32"/>
      <c r="D100" s="33" t="s">
        <v>43</v>
      </c>
      <c r="E100" s="34"/>
      <c r="F100" s="91"/>
      <c r="G100" s="76"/>
      <c r="H100" s="36">
        <f>SUBTOTAL(9,H101:H142)</f>
        <v>0</v>
      </c>
    </row>
    <row r="101" spans="1:10" s="56" customFormat="1" ht="12.75" outlineLevel="2">
      <c r="A101" s="102"/>
      <c r="B101" s="117">
        <v>86</v>
      </c>
      <c r="C101" s="53"/>
      <c r="D101" s="53" t="s">
        <v>44</v>
      </c>
      <c r="E101" s="54"/>
      <c r="F101" s="95"/>
      <c r="G101" s="78"/>
      <c r="H101" s="55">
        <f>SUBTOTAL(9,H102:H141)</f>
        <v>0</v>
      </c>
      <c r="J101" s="52"/>
    </row>
    <row r="102" spans="1:10" s="6" customFormat="1" ht="12.75" outlineLevel="3">
      <c r="A102" s="122"/>
      <c r="B102" s="118">
        <v>87</v>
      </c>
      <c r="C102" s="61"/>
      <c r="D102" s="62" t="s">
        <v>29</v>
      </c>
      <c r="E102" s="63"/>
      <c r="F102" s="97"/>
      <c r="G102" s="80"/>
      <c r="H102" s="64">
        <f>SUBTOTAL(9,H103:H118)</f>
        <v>0</v>
      </c>
      <c r="J102" s="56"/>
    </row>
    <row r="103" spans="1:10" s="6" customFormat="1" ht="15.75" outlineLevel="4">
      <c r="A103" s="102"/>
      <c r="B103" s="116">
        <v>88</v>
      </c>
      <c r="C103" s="57"/>
      <c r="D103" s="58" t="s">
        <v>61</v>
      </c>
      <c r="E103" s="59" t="s">
        <v>45</v>
      </c>
      <c r="F103" s="96">
        <f>SUM(F104:F106)</f>
        <v>15.017499999999998</v>
      </c>
      <c r="G103" s="79"/>
      <c r="H103" s="60">
        <f aca="true" t="shared" si="0" ref="H103:H109">F103*G103</f>
        <v>0</v>
      </c>
      <c r="J103" s="25"/>
    </row>
    <row r="104" spans="1:10" s="84" customFormat="1" ht="12.75" outlineLevel="5">
      <c r="A104" s="102"/>
      <c r="B104" s="116">
        <v>89</v>
      </c>
      <c r="C104" s="100" t="s">
        <v>48</v>
      </c>
      <c r="D104" s="104" t="e">
        <f>UkazVzorec(F104)</f>
        <v>#NAME?</v>
      </c>
      <c r="E104" s="82"/>
      <c r="F104" s="101">
        <f>(2+1.7+4.24+1.7)*0.5*0.5+(5+2+5)*0.5*0.5</f>
        <v>5.41</v>
      </c>
      <c r="G104" s="85"/>
      <c r="H104" s="83"/>
      <c r="J104" s="52"/>
    </row>
    <row r="105" spans="1:10" s="84" customFormat="1" ht="12.75" outlineLevel="5">
      <c r="A105" s="102"/>
      <c r="B105" s="116">
        <v>90</v>
      </c>
      <c r="C105" s="100" t="s">
        <v>48</v>
      </c>
      <c r="D105" s="104" t="e">
        <f>UkazVzorec(F105)</f>
        <v>#NAME?</v>
      </c>
      <c r="E105" s="82"/>
      <c r="F105" s="101">
        <f>(5.1+11.25+15.5+12.2)*0.5*0.3</f>
        <v>6.607499999999999</v>
      </c>
      <c r="G105" s="85"/>
      <c r="H105" s="83"/>
      <c r="J105" s="56"/>
    </row>
    <row r="106" spans="1:10" s="84" customFormat="1" ht="15.75" outlineLevel="5">
      <c r="A106" s="102"/>
      <c r="B106" s="116">
        <v>91</v>
      </c>
      <c r="C106" s="100" t="s">
        <v>48</v>
      </c>
      <c r="D106" s="104" t="e">
        <f>UkazVzorec(F106)</f>
        <v>#NAME?</v>
      </c>
      <c r="E106" s="82"/>
      <c r="F106" s="101">
        <f>20*0.5*0.3</f>
        <v>3</v>
      </c>
      <c r="G106" s="85"/>
      <c r="H106" s="83"/>
      <c r="J106" s="25"/>
    </row>
    <row r="107" spans="1:10" s="6" customFormat="1" ht="25.5" outlineLevel="4">
      <c r="A107" s="102"/>
      <c r="B107" s="116">
        <v>92</v>
      </c>
      <c r="C107" s="57"/>
      <c r="D107" s="58" t="s">
        <v>62</v>
      </c>
      <c r="E107" s="59" t="s">
        <v>46</v>
      </c>
      <c r="F107" s="96">
        <f>F108</f>
        <v>22.025</v>
      </c>
      <c r="G107" s="79"/>
      <c r="H107" s="60">
        <f t="shared" si="0"/>
        <v>0</v>
      </c>
      <c r="J107" s="52"/>
    </row>
    <row r="108" spans="1:10" s="84" customFormat="1" ht="12.75" outlineLevel="5">
      <c r="A108" s="102"/>
      <c r="B108" s="116">
        <v>93</v>
      </c>
      <c r="C108" s="100" t="s">
        <v>48</v>
      </c>
      <c r="D108" s="104" t="e">
        <f>UkazVzorec(F108)</f>
        <v>#NAME?</v>
      </c>
      <c r="E108" s="82"/>
      <c r="F108" s="101">
        <f>(5.1+11.25+15.5+12.2)*0.5</f>
        <v>22.025</v>
      </c>
      <c r="G108" s="85"/>
      <c r="H108" s="83"/>
      <c r="J108" s="56"/>
    </row>
    <row r="109" spans="1:10" s="6" customFormat="1" ht="25.5" outlineLevel="4">
      <c r="A109" s="122"/>
      <c r="B109" s="116">
        <v>94</v>
      </c>
      <c r="C109" s="57"/>
      <c r="D109" s="58" t="s">
        <v>64</v>
      </c>
      <c r="E109" s="59" t="s">
        <v>46</v>
      </c>
      <c r="F109" s="96">
        <f>F110</f>
        <v>20</v>
      </c>
      <c r="G109" s="79"/>
      <c r="H109" s="60">
        <f t="shared" si="0"/>
        <v>0</v>
      </c>
      <c r="J109" s="25"/>
    </row>
    <row r="110" spans="1:10" s="84" customFormat="1" ht="12.75" outlineLevel="5">
      <c r="A110" s="102"/>
      <c r="B110" s="116">
        <v>95</v>
      </c>
      <c r="C110" s="100" t="s">
        <v>48</v>
      </c>
      <c r="D110" s="104" t="e">
        <f>UkazVzorec(F110)</f>
        <v>#NAME?</v>
      </c>
      <c r="E110" s="82"/>
      <c r="F110" s="101">
        <f>20*1</f>
        <v>20</v>
      </c>
      <c r="G110" s="85"/>
      <c r="H110" s="83"/>
      <c r="J110" s="52"/>
    </row>
    <row r="111" spans="1:32" s="6" customFormat="1" ht="12.75" outlineLevel="4">
      <c r="A111" s="122"/>
      <c r="B111" s="116">
        <v>96</v>
      </c>
      <c r="C111" s="57"/>
      <c r="D111" s="58" t="s">
        <v>33</v>
      </c>
      <c r="E111" s="59" t="s">
        <v>34</v>
      </c>
      <c r="F111" s="96">
        <f>F112</f>
        <v>44.66</v>
      </c>
      <c r="G111" s="79"/>
      <c r="H111" s="60">
        <f>F111*G111</f>
        <v>0</v>
      </c>
      <c r="J111" s="56"/>
      <c r="AF111" s="6">
        <v>0</v>
      </c>
    </row>
    <row r="112" spans="1:10" s="84" customFormat="1" ht="15.75" outlineLevel="5">
      <c r="A112" s="102"/>
      <c r="B112" s="116">
        <v>97</v>
      </c>
      <c r="C112" s="100" t="s">
        <v>48</v>
      </c>
      <c r="D112" s="104" t="e">
        <f>UkazVzorec(F112)</f>
        <v>#NAME?</v>
      </c>
      <c r="E112" s="82"/>
      <c r="F112" s="101">
        <f>27.04+12.33+5.29</f>
        <v>44.66</v>
      </c>
      <c r="G112" s="85"/>
      <c r="H112" s="83"/>
      <c r="J112" s="25"/>
    </row>
    <row r="113" spans="1:32" s="6" customFormat="1" ht="12.75" outlineLevel="4">
      <c r="A113" s="102"/>
      <c r="B113" s="116">
        <v>98</v>
      </c>
      <c r="C113" s="57"/>
      <c r="D113" s="58" t="s">
        <v>31</v>
      </c>
      <c r="E113" s="59" t="s">
        <v>34</v>
      </c>
      <c r="F113" s="96">
        <f>F114</f>
        <v>27.036</v>
      </c>
      <c r="G113" s="79"/>
      <c r="H113" s="60">
        <f>F113*G113</f>
        <v>0</v>
      </c>
      <c r="J113" s="52"/>
      <c r="AF113" s="6">
        <v>0</v>
      </c>
    </row>
    <row r="114" spans="1:10" s="84" customFormat="1" ht="12.75" outlineLevel="5">
      <c r="A114" s="102"/>
      <c r="B114" s="116">
        <v>99</v>
      </c>
      <c r="C114" s="100" t="s">
        <v>48</v>
      </c>
      <c r="D114" s="104" t="e">
        <f>UkazVzorec(F114)</f>
        <v>#NAME?</v>
      </c>
      <c r="E114" s="82"/>
      <c r="F114" s="101">
        <f>15.02*1.8</f>
        <v>27.036</v>
      </c>
      <c r="G114" s="85"/>
      <c r="H114" s="83"/>
      <c r="J114" s="56"/>
    </row>
    <row r="115" spans="1:32" s="6" customFormat="1" ht="15.75" outlineLevel="4">
      <c r="A115" s="122"/>
      <c r="B115" s="116">
        <v>100</v>
      </c>
      <c r="C115" s="57"/>
      <c r="D115" s="58" t="s">
        <v>7</v>
      </c>
      <c r="E115" s="59" t="s">
        <v>34</v>
      </c>
      <c r="F115" s="96">
        <f>F116</f>
        <v>12.326600000000003</v>
      </c>
      <c r="G115" s="79"/>
      <c r="H115" s="60">
        <f>F115*G115</f>
        <v>0</v>
      </c>
      <c r="J115" s="25"/>
      <c r="AF115" s="6">
        <v>0</v>
      </c>
    </row>
    <row r="116" spans="1:10" s="84" customFormat="1" ht="12.75" outlineLevel="5">
      <c r="A116" s="102"/>
      <c r="B116" s="116">
        <v>101</v>
      </c>
      <c r="C116" s="100" t="s">
        <v>48</v>
      </c>
      <c r="D116" s="104" t="e">
        <f>UkazVzorec(F116)</f>
        <v>#NAME?</v>
      </c>
      <c r="E116" s="82"/>
      <c r="F116" s="101">
        <f>22.03*0.1*2.2+20*0.14*2.2+10*0.06*2.2</f>
        <v>12.326600000000003</v>
      </c>
      <c r="G116" s="85"/>
      <c r="H116" s="83"/>
      <c r="J116" s="52"/>
    </row>
    <row r="117" spans="1:32" s="6" customFormat="1" ht="14.25" customHeight="1" outlineLevel="4">
      <c r="A117" s="102"/>
      <c r="B117" s="116">
        <v>102</v>
      </c>
      <c r="C117" s="57"/>
      <c r="D117" s="58" t="s">
        <v>35</v>
      </c>
      <c r="E117" s="59" t="s">
        <v>34</v>
      </c>
      <c r="F117" s="96">
        <f>F118</f>
        <v>5.2872</v>
      </c>
      <c r="G117" s="79"/>
      <c r="H117" s="60">
        <f>F117*G117</f>
        <v>0</v>
      </c>
      <c r="J117" s="56"/>
      <c r="AF117" s="6">
        <v>0</v>
      </c>
    </row>
    <row r="118" spans="1:10" s="84" customFormat="1" ht="15.75" outlineLevel="5">
      <c r="A118" s="102"/>
      <c r="B118" s="116">
        <v>103</v>
      </c>
      <c r="C118" s="100" t="s">
        <v>48</v>
      </c>
      <c r="D118" s="104" t="e">
        <f>UkazVzorec(F118)</f>
        <v>#NAME?</v>
      </c>
      <c r="E118" s="82"/>
      <c r="F118" s="101">
        <f>22.03*0.1*2.4</f>
        <v>5.2872</v>
      </c>
      <c r="G118" s="85"/>
      <c r="H118" s="83"/>
      <c r="J118" s="25"/>
    </row>
    <row r="119" spans="1:10" s="6" customFormat="1" ht="12.75" outlineLevel="3">
      <c r="A119" s="102"/>
      <c r="B119" s="118">
        <v>104</v>
      </c>
      <c r="C119" s="61"/>
      <c r="D119" s="128" t="s">
        <v>49</v>
      </c>
      <c r="E119" s="63"/>
      <c r="F119" s="126"/>
      <c r="G119" s="86"/>
      <c r="H119" s="64">
        <f>SUBTOTAL(9,H120:H130)</f>
        <v>0</v>
      </c>
      <c r="J119" s="52"/>
    </row>
    <row r="120" spans="1:32" s="6" customFormat="1" ht="12.75" outlineLevel="4">
      <c r="A120" s="122"/>
      <c r="B120" s="116">
        <v>105</v>
      </c>
      <c r="C120" s="57"/>
      <c r="D120" s="58" t="s">
        <v>90</v>
      </c>
      <c r="E120" s="59" t="s">
        <v>32</v>
      </c>
      <c r="F120" s="96">
        <f>F121</f>
        <v>85.69</v>
      </c>
      <c r="G120" s="79"/>
      <c r="H120" s="60">
        <f>F120*G120</f>
        <v>0</v>
      </c>
      <c r="J120" s="56"/>
      <c r="AF120" s="6">
        <v>0</v>
      </c>
    </row>
    <row r="121" spans="1:10" s="84" customFormat="1" ht="15.75" outlineLevel="5">
      <c r="A121" s="102"/>
      <c r="B121" s="116">
        <v>106</v>
      </c>
      <c r="C121" s="100" t="s">
        <v>48</v>
      </c>
      <c r="D121" s="104" t="e">
        <f>UkazVzorec(F121)</f>
        <v>#NAME?</v>
      </c>
      <c r="E121" s="82"/>
      <c r="F121" s="101">
        <f>2+1.7+4.24+6.8+11.25+15.5+12.2+25+2+5</f>
        <v>85.69</v>
      </c>
      <c r="G121" s="85"/>
      <c r="H121" s="83"/>
      <c r="J121" s="25"/>
    </row>
    <row r="122" spans="1:32" s="6" customFormat="1" ht="12.75" outlineLevel="4">
      <c r="A122" s="102"/>
      <c r="B122" s="116">
        <v>107</v>
      </c>
      <c r="C122" s="57"/>
      <c r="D122" s="58" t="s">
        <v>50</v>
      </c>
      <c r="E122" s="59" t="s">
        <v>28</v>
      </c>
      <c r="F122" s="96">
        <v>6</v>
      </c>
      <c r="G122" s="79"/>
      <c r="H122" s="60">
        <f>F122*G122</f>
        <v>0</v>
      </c>
      <c r="J122" s="52"/>
      <c r="AF122" s="6">
        <v>0</v>
      </c>
    </row>
    <row r="123" spans="1:32" s="6" customFormat="1" ht="12.75" outlineLevel="4">
      <c r="A123" s="122"/>
      <c r="B123" s="116">
        <v>108</v>
      </c>
      <c r="C123" s="57"/>
      <c r="D123" s="58" t="s">
        <v>60</v>
      </c>
      <c r="E123" s="59" t="s">
        <v>51</v>
      </c>
      <c r="F123" s="96">
        <f>F124</f>
        <v>17.138</v>
      </c>
      <c r="G123" s="79"/>
      <c r="H123" s="60">
        <f>F123*G123</f>
        <v>0</v>
      </c>
      <c r="J123" s="56"/>
      <c r="AF123" s="6">
        <v>0</v>
      </c>
    </row>
    <row r="124" spans="1:10" s="84" customFormat="1" ht="15.75" outlineLevel="5">
      <c r="A124" s="102"/>
      <c r="B124" s="116">
        <v>109</v>
      </c>
      <c r="C124" s="100" t="s">
        <v>48</v>
      </c>
      <c r="D124" s="104" t="e">
        <f>UkazVzorec(F124)</f>
        <v>#NAME?</v>
      </c>
      <c r="E124" s="82"/>
      <c r="F124" s="101">
        <f>0.5*0.4*85.69</f>
        <v>17.138</v>
      </c>
      <c r="G124" s="85"/>
      <c r="H124" s="83"/>
      <c r="J124" s="25"/>
    </row>
    <row r="125" spans="1:32" s="6" customFormat="1" ht="14.25" customHeight="1" outlineLevel="4">
      <c r="A125" s="102"/>
      <c r="B125" s="116">
        <v>110</v>
      </c>
      <c r="C125" s="57"/>
      <c r="D125" s="58" t="s">
        <v>59</v>
      </c>
      <c r="E125" s="59" t="s">
        <v>51</v>
      </c>
      <c r="F125" s="96">
        <f>F126</f>
        <v>4.2845</v>
      </c>
      <c r="G125" s="79"/>
      <c r="H125" s="60">
        <f>F125*G125</f>
        <v>0</v>
      </c>
      <c r="J125" s="52"/>
      <c r="AF125" s="6">
        <v>0</v>
      </c>
    </row>
    <row r="126" spans="1:10" s="84" customFormat="1" ht="12.75" outlineLevel="5">
      <c r="A126" s="102"/>
      <c r="B126" s="116">
        <v>111</v>
      </c>
      <c r="C126" s="100" t="s">
        <v>48</v>
      </c>
      <c r="D126" s="104" t="e">
        <f>UkazVzorec(F126)</f>
        <v>#NAME?</v>
      </c>
      <c r="E126" s="82"/>
      <c r="F126" s="101">
        <f>85.69*0.5*0.1</f>
        <v>4.2845</v>
      </c>
      <c r="G126" s="85"/>
      <c r="H126" s="83"/>
      <c r="J126" s="56"/>
    </row>
    <row r="127" spans="1:32" s="6" customFormat="1" ht="15.75" outlineLevel="4">
      <c r="A127" s="122"/>
      <c r="B127" s="116">
        <v>112</v>
      </c>
      <c r="C127" s="57"/>
      <c r="D127" s="58" t="s">
        <v>52</v>
      </c>
      <c r="E127" s="59" t="s">
        <v>53</v>
      </c>
      <c r="F127" s="96">
        <v>85.69</v>
      </c>
      <c r="G127" s="79"/>
      <c r="H127" s="60">
        <f>F127*G127</f>
        <v>0</v>
      </c>
      <c r="J127" s="25"/>
      <c r="AF127" s="6">
        <v>0</v>
      </c>
    </row>
    <row r="128" spans="1:32" s="6" customFormat="1" ht="12.75" outlineLevel="4">
      <c r="A128" s="102"/>
      <c r="B128" s="116">
        <v>113</v>
      </c>
      <c r="C128" s="57"/>
      <c r="D128" s="58" t="s">
        <v>54</v>
      </c>
      <c r="E128" s="59" t="s">
        <v>53</v>
      </c>
      <c r="F128" s="96">
        <f>F129</f>
        <v>51.413999999999994</v>
      </c>
      <c r="G128" s="79"/>
      <c r="H128" s="60">
        <f>F128*G128</f>
        <v>0</v>
      </c>
      <c r="J128" s="52"/>
      <c r="AF128" s="6">
        <v>0</v>
      </c>
    </row>
    <row r="129" spans="1:10" s="84" customFormat="1" ht="12.75" outlineLevel="5">
      <c r="A129" s="102"/>
      <c r="B129" s="116">
        <v>114</v>
      </c>
      <c r="C129" s="100" t="s">
        <v>48</v>
      </c>
      <c r="D129" s="104" t="e">
        <f>UkazVzorec(F129)</f>
        <v>#NAME?</v>
      </c>
      <c r="E129" s="82"/>
      <c r="F129" s="101">
        <f>85.69*0.6</f>
        <v>51.413999999999994</v>
      </c>
      <c r="G129" s="85"/>
      <c r="H129" s="83"/>
      <c r="J129" s="56"/>
    </row>
    <row r="130" spans="1:32" s="6" customFormat="1" ht="15.75" outlineLevel="4">
      <c r="A130" s="122"/>
      <c r="B130" s="116">
        <v>115</v>
      </c>
      <c r="C130" s="57"/>
      <c r="D130" s="58" t="s">
        <v>55</v>
      </c>
      <c r="E130" s="59" t="s">
        <v>32</v>
      </c>
      <c r="F130" s="96">
        <v>88</v>
      </c>
      <c r="G130" s="79"/>
      <c r="H130" s="60">
        <f>F130*G130</f>
        <v>0</v>
      </c>
      <c r="J130" s="25"/>
      <c r="AF130" s="6">
        <v>0</v>
      </c>
    </row>
    <row r="131" spans="1:10" s="6" customFormat="1" ht="12.75" outlineLevel="3">
      <c r="A131" s="122"/>
      <c r="B131" s="118">
        <v>116</v>
      </c>
      <c r="C131" s="61"/>
      <c r="D131" s="128" t="s">
        <v>63</v>
      </c>
      <c r="E131" s="63"/>
      <c r="F131" s="126"/>
      <c r="G131" s="86"/>
      <c r="H131" s="64">
        <f>SUBTOTAL(9,H132:H136)</f>
        <v>0</v>
      </c>
      <c r="J131" s="52"/>
    </row>
    <row r="132" spans="1:10" s="6" customFormat="1" ht="15" outlineLevel="4">
      <c r="A132" s="102"/>
      <c r="B132" s="116">
        <v>117</v>
      </c>
      <c r="C132" s="57"/>
      <c r="D132" s="58" t="s">
        <v>65</v>
      </c>
      <c r="E132" s="59" t="s">
        <v>46</v>
      </c>
      <c r="F132" s="96">
        <f>F133</f>
        <v>10</v>
      </c>
      <c r="G132" s="79"/>
      <c r="H132" s="60">
        <f>F132*G132</f>
        <v>0</v>
      </c>
      <c r="J132" s="56"/>
    </row>
    <row r="133" spans="1:10" s="84" customFormat="1" ht="15.75" outlineLevel="5">
      <c r="A133" s="102"/>
      <c r="B133" s="116">
        <v>118</v>
      </c>
      <c r="C133" s="100" t="s">
        <v>48</v>
      </c>
      <c r="D133" s="104" t="e">
        <f>UkazVzorec(F133)</f>
        <v>#NAME?</v>
      </c>
      <c r="E133" s="82"/>
      <c r="F133" s="101">
        <f>20*0.5</f>
        <v>10</v>
      </c>
      <c r="G133" s="85"/>
      <c r="H133" s="83"/>
      <c r="J133" s="25"/>
    </row>
    <row r="134" spans="1:10" s="6" customFormat="1" ht="15" outlineLevel="4">
      <c r="A134" s="102"/>
      <c r="B134" s="116">
        <v>119</v>
      </c>
      <c r="C134" s="57"/>
      <c r="D134" s="58" t="s">
        <v>56</v>
      </c>
      <c r="E134" s="59" t="s">
        <v>46</v>
      </c>
      <c r="F134" s="96">
        <v>10</v>
      </c>
      <c r="G134" s="79"/>
      <c r="H134" s="60">
        <f>F134*G134</f>
        <v>0</v>
      </c>
      <c r="J134" s="52"/>
    </row>
    <row r="135" spans="1:10" s="6" customFormat="1" ht="15" outlineLevel="4">
      <c r="A135" s="102"/>
      <c r="B135" s="116">
        <v>120</v>
      </c>
      <c r="C135" s="57"/>
      <c r="D135" s="58" t="s">
        <v>66</v>
      </c>
      <c r="E135" s="59" t="s">
        <v>46</v>
      </c>
      <c r="F135" s="96">
        <v>10</v>
      </c>
      <c r="G135" s="79"/>
      <c r="H135" s="60">
        <f>F135*G135</f>
        <v>0</v>
      </c>
      <c r="J135" s="56"/>
    </row>
    <row r="136" spans="1:10" s="6" customFormat="1" ht="15.75" outlineLevel="4">
      <c r="A136" s="122"/>
      <c r="B136" s="116">
        <v>121</v>
      </c>
      <c r="C136" s="57"/>
      <c r="D136" s="58" t="s">
        <v>30</v>
      </c>
      <c r="E136" s="59" t="s">
        <v>46</v>
      </c>
      <c r="F136" s="96">
        <v>10</v>
      </c>
      <c r="G136" s="79"/>
      <c r="H136" s="60">
        <f>F136*G136</f>
        <v>0</v>
      </c>
      <c r="J136" s="25"/>
    </row>
    <row r="137" spans="1:10" s="6" customFormat="1" ht="12.75" outlineLevel="3">
      <c r="A137" s="122"/>
      <c r="B137" s="118">
        <v>122</v>
      </c>
      <c r="C137" s="61"/>
      <c r="D137" s="128" t="s">
        <v>10</v>
      </c>
      <c r="E137" s="63"/>
      <c r="F137" s="126"/>
      <c r="G137" s="86"/>
      <c r="H137" s="64">
        <f>SUBTOTAL(9,H138:H141)</f>
        <v>0</v>
      </c>
      <c r="J137" s="52"/>
    </row>
    <row r="138" spans="1:10" s="6" customFormat="1" ht="15" outlineLevel="4">
      <c r="A138" s="102"/>
      <c r="B138" s="116">
        <v>123</v>
      </c>
      <c r="C138" s="57"/>
      <c r="D138" s="58" t="s">
        <v>57</v>
      </c>
      <c r="E138" s="59" t="s">
        <v>46</v>
      </c>
      <c r="F138" s="96">
        <v>41.5</v>
      </c>
      <c r="G138" s="79"/>
      <c r="H138" s="60">
        <f>F138*G138</f>
        <v>0</v>
      </c>
      <c r="J138" s="56"/>
    </row>
    <row r="139" spans="1:10" s="6" customFormat="1" ht="15.75" outlineLevel="4">
      <c r="A139" s="102"/>
      <c r="B139" s="116">
        <v>124</v>
      </c>
      <c r="C139" s="57"/>
      <c r="D139" s="58" t="s">
        <v>58</v>
      </c>
      <c r="E139" s="59" t="s">
        <v>46</v>
      </c>
      <c r="F139" s="96">
        <f>41.5*1.05</f>
        <v>43.575</v>
      </c>
      <c r="G139" s="79"/>
      <c r="H139" s="60">
        <f>F139*G139</f>
        <v>0</v>
      </c>
      <c r="J139" s="25"/>
    </row>
    <row r="140" spans="1:10" s="6" customFormat="1" ht="15" outlineLevel="4">
      <c r="A140" s="102"/>
      <c r="B140" s="116">
        <v>125</v>
      </c>
      <c r="C140" s="57"/>
      <c r="D140" s="58" t="s">
        <v>56</v>
      </c>
      <c r="E140" s="59" t="s">
        <v>46</v>
      </c>
      <c r="F140" s="96">
        <v>41.5</v>
      </c>
      <c r="G140" s="79"/>
      <c r="H140" s="60">
        <f>F140*G140</f>
        <v>0</v>
      </c>
      <c r="J140" s="52"/>
    </row>
    <row r="141" spans="1:10" s="6" customFormat="1" ht="15" outlineLevel="4">
      <c r="A141" s="122"/>
      <c r="B141" s="116">
        <v>126</v>
      </c>
      <c r="C141" s="57"/>
      <c r="D141" s="58" t="s">
        <v>30</v>
      </c>
      <c r="E141" s="59" t="s">
        <v>46</v>
      </c>
      <c r="F141" s="96">
        <v>41.5</v>
      </c>
      <c r="G141" s="79"/>
      <c r="H141" s="60">
        <f>F141*G141</f>
        <v>0</v>
      </c>
      <c r="J141" s="56"/>
    </row>
  </sheetData>
  <sheetProtection/>
  <autoFilter ref="A95:H99"/>
  <printOptions horizontalCentered="1"/>
  <pageMargins left="0.3937007874015748" right="0.3937007874015748" top="0.4724409448818898" bottom="0.4724409448818898" header="0" footer="0.1968503937007874"/>
  <pageSetup fitToHeight="100" horizontalDpi="600" verticalDpi="600" orientation="portrait" paperSize="9" scale="74" r:id="rId1"/>
  <headerFooter alignWithMargins="0">
    <oddFooter>&amp;L&amp;"Calibri,Obyčejné"&amp;8Stavební úpravy ZŠ Bernartice&amp;C&amp;"Calibri,Obyčejné"&amp;8&amp;A&amp;R&amp;"Calibri,Obyčejné"&amp;8Strana: &amp;P/&amp;N
&amp;D</oddFooter>
  </headerFooter>
  <rowBreaks count="1" manualBreakCount="1">
    <brk id="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BabicovaSte</dc:creator>
  <cp:keywords/>
  <dc:description/>
  <cp:lastModifiedBy>user</cp:lastModifiedBy>
  <cp:lastPrinted>2016-05-23T21:12:25Z</cp:lastPrinted>
  <dcterms:created xsi:type="dcterms:W3CDTF">2011-05-06T12:09:54Z</dcterms:created>
  <dcterms:modified xsi:type="dcterms:W3CDTF">2017-03-29T07:21:34Z</dcterms:modified>
  <cp:category/>
  <cp:version/>
  <cp:contentType/>
  <cp:contentStatus/>
</cp:coreProperties>
</file>