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AAA-zaloha FLASH disk 1.7.2008\GP JK 2024\DP VHI 2024\Bernartice - vodovod Bilinka\VR\"/>
    </mc:Choice>
  </mc:AlternateContent>
  <bookViews>
    <workbookView xWindow="0" yWindow="0" windowWidth="18600" windowHeight="5130" tabRatio="801"/>
  </bookViews>
  <sheets>
    <sheet name="Rekapitulace stavby" sheetId="1" r:id="rId1"/>
    <sheet name="SO 26 - Vodovodní přivadě..." sheetId="2" r:id="rId2"/>
    <sheet name="SO 27 - Vodovodní řad Bi-1" sheetId="3" r:id="rId3"/>
    <sheet name="SO 28 - Vodovodní řad Bi-1-1" sheetId="4" r:id="rId4"/>
    <sheet name="SO 29 - Vodovodní řad Bi-2" sheetId="5" r:id="rId5"/>
    <sheet name="SO 32 - Vodovodní přípojky" sheetId="9" r:id="rId6"/>
    <sheet name="SO 33 - Vedlejší a ostatn..." sheetId="7" r:id="rId7"/>
  </sheets>
  <definedNames>
    <definedName name="_xlnm._FilterDatabase" localSheetId="1" hidden="1">'SO 26 - Vodovodní přivadě...'!$C$86:$K$274</definedName>
    <definedName name="_xlnm._FilterDatabase" localSheetId="2" hidden="1">'SO 27 - Vodovodní řad Bi-1'!$C$89:$K$425</definedName>
    <definedName name="_xlnm._FilterDatabase" localSheetId="3" hidden="1">'SO 28 - Vodovodní řad Bi-1-1'!$C$83:$K$235</definedName>
    <definedName name="_xlnm._FilterDatabase" localSheetId="4" hidden="1">'SO 29 - Vodovodní řad Bi-2'!$C$86:$K$312</definedName>
    <definedName name="_xlnm._FilterDatabase" localSheetId="5" hidden="1">'SO 32 - Vodovodní přípojky'!$C$86:$K$239</definedName>
    <definedName name="_xlnm._FilterDatabase" localSheetId="6" hidden="1">'SO 33 - Vedlejší a ostatn...'!$C$81:$K$98</definedName>
    <definedName name="_xlnm.Print_Area" localSheetId="0">'Rekapitulace stavby'!$D$4:$AO$36,'Rekapitulace stavby'!$C$42:$AQ$63</definedName>
    <definedName name="_xlnm.Print_Area" localSheetId="1">'SO 26 - Vodovodní přivadě...'!$C$4:$J$39,'SO 26 - Vodovodní přivadě...'!$C$45:$J$68,'SO 26 - Vodovodní přivadě...'!$C$74:$K$274</definedName>
    <definedName name="_xlnm.Print_Area" localSheetId="2">'SO 27 - Vodovodní řad Bi-1'!$C$4:$J$39,'SO 27 - Vodovodní řad Bi-1'!$C$45:$J$71,'SO 27 - Vodovodní řad Bi-1'!$C$77:$K$425</definedName>
    <definedName name="_xlnm.Print_Area" localSheetId="3">'SO 28 - Vodovodní řad Bi-1-1'!$C$4:$J$39,'SO 28 - Vodovodní řad Bi-1-1'!$C$45:$J$65,'SO 28 - Vodovodní řad Bi-1-1'!$C$71:$K$235</definedName>
    <definedName name="_xlnm.Print_Area" localSheetId="4">'SO 29 - Vodovodní řad Bi-2'!$C$4:$J$39,'SO 29 - Vodovodní řad Bi-2'!$C$45:$J$68,'SO 29 - Vodovodní řad Bi-2'!$C$74:$K$312</definedName>
    <definedName name="_xlnm.Print_Area" localSheetId="5">'SO 32 - Vodovodní přípojky'!$C$4:$J$39,'SO 32 - Vodovodní přípojky'!$C$45:$J$68,'SO 32 - Vodovodní přípojky'!$C$74:$K$239</definedName>
    <definedName name="_xlnm.Print_Area" localSheetId="6">'SO 33 - Vedlejší a ostatn...'!$C$4:$J$39,'SO 33 - Vedlejší a ostatn...'!$C$45:$J$63,'SO 33 - Vedlejší a ostatn...'!$C$69:$K$98</definedName>
    <definedName name="_xlnm.Print_Titles" localSheetId="0">'Rekapitulace stavby'!$52:$52</definedName>
    <definedName name="_xlnm.Print_Titles" localSheetId="1">'SO 26 - Vodovodní přivadě...'!$86:$86</definedName>
    <definedName name="_xlnm.Print_Titles" localSheetId="2">'SO 27 - Vodovodní řad Bi-1'!$89:$89</definedName>
    <definedName name="_xlnm.Print_Titles" localSheetId="3">'SO 28 - Vodovodní řad Bi-1-1'!$83:$83</definedName>
    <definedName name="_xlnm.Print_Titles" localSheetId="4">'SO 29 - Vodovodní řad Bi-2'!$86:$86</definedName>
    <definedName name="_xlnm.Print_Titles" localSheetId="5">'SO 32 - Vodovodní přípojky'!$86:$86</definedName>
    <definedName name="_xlnm.Print_Titles" localSheetId="6">'SO 33 - Vedlejší a ostatn...'!$81:$81</definedName>
  </definedNames>
  <calcPr calcId="152511"/>
</workbook>
</file>

<file path=xl/calcChain.xml><?xml version="1.0" encoding="utf-8"?>
<calcChain xmlns="http://schemas.openxmlformats.org/spreadsheetml/2006/main">
  <c r="E7" i="9" l="1"/>
  <c r="E7" i="2"/>
  <c r="AS54" i="1" l="1"/>
  <c r="AU55" i="1"/>
  <c r="AV55" i="1"/>
  <c r="AW55" i="1"/>
  <c r="AX55" i="1"/>
  <c r="AY55" i="1"/>
  <c r="AZ55" i="1"/>
  <c r="BA55" i="1"/>
  <c r="BB55" i="1"/>
  <c r="BB54" i="1" s="1"/>
  <c r="AX54" i="1" s="1"/>
  <c r="BC55" i="1"/>
  <c r="BC54" i="1" s="1"/>
  <c r="AY54" i="1" s="1"/>
  <c r="BD55" i="1"/>
  <c r="BD54" i="1" s="1"/>
  <c r="AU56" i="1"/>
  <c r="AV56" i="1"/>
  <c r="AW56" i="1"/>
  <c r="AX56" i="1"/>
  <c r="AY56" i="1"/>
  <c r="AZ56" i="1"/>
  <c r="BA56" i="1"/>
  <c r="BB56" i="1"/>
  <c r="BC56" i="1"/>
  <c r="BD56" i="1"/>
  <c r="AU57" i="1"/>
  <c r="AV57" i="1"/>
  <c r="AW57" i="1"/>
  <c r="AX57" i="1"/>
  <c r="AY57" i="1"/>
  <c r="AZ57" i="1"/>
  <c r="BA57" i="1"/>
  <c r="BB57" i="1"/>
  <c r="BC57" i="1"/>
  <c r="BD57" i="1"/>
  <c r="AU58" i="1"/>
  <c r="AV58" i="1"/>
  <c r="AW58" i="1"/>
  <c r="AX58" i="1"/>
  <c r="AY58" i="1"/>
  <c r="AZ58" i="1"/>
  <c r="BA58" i="1"/>
  <c r="BB58" i="1"/>
  <c r="BC58" i="1"/>
  <c r="BD58" i="1"/>
  <c r="AU59" i="1"/>
  <c r="AV59" i="1"/>
  <c r="AT59" i="1" s="1"/>
  <c r="AW59" i="1"/>
  <c r="AX59" i="1"/>
  <c r="AY59" i="1"/>
  <c r="AZ59" i="1"/>
  <c r="BA59" i="1"/>
  <c r="BB59" i="1"/>
  <c r="BC59" i="1"/>
  <c r="BD59" i="1"/>
  <c r="AU60" i="1"/>
  <c r="AV60" i="1"/>
  <c r="AW60" i="1"/>
  <c r="AX60" i="1"/>
  <c r="AY60" i="1"/>
  <c r="AZ60" i="1"/>
  <c r="BA60" i="1"/>
  <c r="BB60" i="1"/>
  <c r="BC60" i="1"/>
  <c r="BD60" i="1"/>
  <c r="J12" i="7"/>
  <c r="J12" i="9"/>
  <c r="J12" i="5"/>
  <c r="J12" i="4"/>
  <c r="J12" i="3"/>
  <c r="J12" i="2"/>
  <c r="AT57" i="1" l="1"/>
  <c r="AT55" i="1"/>
  <c r="AU54" i="1"/>
  <c r="AT60" i="1"/>
  <c r="AT58" i="1"/>
  <c r="AT56" i="1"/>
  <c r="BA54" i="1"/>
  <c r="AW54" i="1" s="1"/>
  <c r="AZ54" i="1"/>
  <c r="AV54" i="1" s="1"/>
  <c r="AT54" i="1" s="1"/>
  <c r="AM47" i="1"/>
  <c r="L50" i="1"/>
  <c r="J14" i="7"/>
  <c r="J15" i="7"/>
  <c r="J18" i="7"/>
  <c r="J17" i="7"/>
  <c r="E18" i="7"/>
  <c r="J18" i="9"/>
  <c r="J17" i="9"/>
  <c r="E18" i="9"/>
  <c r="J18" i="5"/>
  <c r="J17" i="5"/>
  <c r="E18" i="5"/>
  <c r="E18" i="2"/>
  <c r="F84" i="2" s="1"/>
  <c r="E18" i="3"/>
  <c r="F87" i="3" s="1"/>
  <c r="E18" i="4"/>
  <c r="F81" i="4" s="1"/>
  <c r="J18" i="3"/>
  <c r="J17" i="3"/>
  <c r="J18" i="2"/>
  <c r="J17" i="2"/>
  <c r="J15" i="9"/>
  <c r="J14" i="9"/>
  <c r="J15" i="5"/>
  <c r="J14" i="5"/>
  <c r="J15" i="4"/>
  <c r="J14" i="4"/>
  <c r="J15" i="3"/>
  <c r="J14" i="3"/>
  <c r="J15" i="2"/>
  <c r="J14" i="2"/>
  <c r="J34" i="7"/>
  <c r="J34" i="5"/>
  <c r="J34" i="4"/>
  <c r="J34" i="3"/>
  <c r="F55" i="4" l="1"/>
  <c r="F55" i="3"/>
  <c r="F55" i="2"/>
  <c r="F81" i="3"/>
  <c r="J34" i="2" l="1"/>
  <c r="AK30" i="1" l="1"/>
  <c r="J34" i="9" l="1"/>
  <c r="S238" i="9" l="1"/>
  <c r="Q238" i="9"/>
  <c r="O238" i="9"/>
  <c r="J238" i="9"/>
  <c r="S235" i="9"/>
  <c r="Q235" i="9"/>
  <c r="O235" i="9"/>
  <c r="J235" i="9"/>
  <c r="S232" i="9"/>
  <c r="Q232" i="9"/>
  <c r="O232" i="9"/>
  <c r="J232" i="9"/>
  <c r="J231" i="9" s="1"/>
  <c r="S229" i="9"/>
  <c r="Q229" i="9"/>
  <c r="O229" i="9"/>
  <c r="J229" i="9"/>
  <c r="S226" i="9"/>
  <c r="Q226" i="9"/>
  <c r="O226" i="9"/>
  <c r="J226" i="9"/>
  <c r="S224" i="9"/>
  <c r="Q224" i="9"/>
  <c r="O224" i="9"/>
  <c r="J224" i="9"/>
  <c r="J223" i="9" s="1"/>
  <c r="S220" i="9"/>
  <c r="Q220" i="9"/>
  <c r="Q219" i="9" s="1"/>
  <c r="O220" i="9"/>
  <c r="O219" i="9" s="1"/>
  <c r="J220" i="9"/>
  <c r="J219" i="9" s="1"/>
  <c r="S219" i="9"/>
  <c r="S218" i="9"/>
  <c r="Q218" i="9"/>
  <c r="O218" i="9"/>
  <c r="J218" i="9"/>
  <c r="S217" i="9"/>
  <c r="Q217" i="9"/>
  <c r="O217" i="9"/>
  <c r="J217" i="9"/>
  <c r="S215" i="9"/>
  <c r="Q215" i="9"/>
  <c r="O215" i="9"/>
  <c r="J215" i="9"/>
  <c r="S213" i="9"/>
  <c r="Q213" i="9"/>
  <c r="O213" i="9"/>
  <c r="J213" i="9"/>
  <c r="S211" i="9"/>
  <c r="Q211" i="9"/>
  <c r="O211" i="9"/>
  <c r="J211" i="9"/>
  <c r="S208" i="9"/>
  <c r="Q208" i="9"/>
  <c r="O208" i="9"/>
  <c r="J208" i="9"/>
  <c r="S206" i="9"/>
  <c r="Q206" i="9"/>
  <c r="O206" i="9"/>
  <c r="J206" i="9"/>
  <c r="J205" i="9" s="1"/>
  <c r="S203" i="9"/>
  <c r="Q203" i="9"/>
  <c r="O203" i="9"/>
  <c r="J203" i="9"/>
  <c r="S200" i="9"/>
  <c r="Q200" i="9"/>
  <c r="O200" i="9"/>
  <c r="J200" i="9"/>
  <c r="S198" i="9"/>
  <c r="Q198" i="9"/>
  <c r="O198" i="9"/>
  <c r="J198" i="9"/>
  <c r="S196" i="9"/>
  <c r="Q196" i="9"/>
  <c r="O196" i="9"/>
  <c r="J196" i="9"/>
  <c r="S194" i="9"/>
  <c r="Q194" i="9"/>
  <c r="O194" i="9"/>
  <c r="J194" i="9"/>
  <c r="S192" i="9"/>
  <c r="Q192" i="9"/>
  <c r="O192" i="9"/>
  <c r="J192" i="9"/>
  <c r="S188" i="9"/>
  <c r="Q188" i="9"/>
  <c r="O188" i="9"/>
  <c r="J188" i="9"/>
  <c r="S184" i="9"/>
  <c r="S183" i="9" s="1"/>
  <c r="Q184" i="9"/>
  <c r="Q183" i="9" s="1"/>
  <c r="O184" i="9"/>
  <c r="O183" i="9" s="1"/>
  <c r="J184" i="9"/>
  <c r="J183" i="9" s="1"/>
  <c r="J62" i="9" s="1"/>
  <c r="S179" i="9"/>
  <c r="Q179" i="9"/>
  <c r="O179" i="9"/>
  <c r="J179" i="9"/>
  <c r="S177" i="9"/>
  <c r="Q177" i="9"/>
  <c r="O177" i="9"/>
  <c r="J177" i="9"/>
  <c r="S174" i="9"/>
  <c r="Q174" i="9"/>
  <c r="O174" i="9"/>
  <c r="J174" i="9"/>
  <c r="S168" i="9"/>
  <c r="Q168" i="9"/>
  <c r="O168" i="9"/>
  <c r="J168" i="9"/>
  <c r="S166" i="9"/>
  <c r="Q166" i="9"/>
  <c r="O166" i="9"/>
  <c r="J166" i="9"/>
  <c r="S161" i="9"/>
  <c r="Q161" i="9"/>
  <c r="O161" i="9"/>
  <c r="J161" i="9"/>
  <c r="S150" i="9"/>
  <c r="Q150" i="9"/>
  <c r="O150" i="9"/>
  <c r="J150" i="9"/>
  <c r="S147" i="9"/>
  <c r="Q147" i="9"/>
  <c r="O147" i="9"/>
  <c r="J147" i="9"/>
  <c r="S142" i="9"/>
  <c r="Q142" i="9"/>
  <c r="O142" i="9"/>
  <c r="J142" i="9"/>
  <c r="S136" i="9"/>
  <c r="Q136" i="9"/>
  <c r="O136" i="9"/>
  <c r="J136" i="9"/>
  <c r="S131" i="9"/>
  <c r="Q131" i="9"/>
  <c r="O131" i="9"/>
  <c r="J131" i="9"/>
  <c r="S125" i="9"/>
  <c r="Q125" i="9"/>
  <c r="O125" i="9"/>
  <c r="J125" i="9"/>
  <c r="S119" i="9"/>
  <c r="Q119" i="9"/>
  <c r="O119" i="9"/>
  <c r="J119" i="9"/>
  <c r="S113" i="9"/>
  <c r="Q113" i="9"/>
  <c r="O113" i="9"/>
  <c r="J113" i="9"/>
  <c r="S107" i="9"/>
  <c r="Q107" i="9"/>
  <c r="O107" i="9"/>
  <c r="J107" i="9"/>
  <c r="S102" i="9"/>
  <c r="Q102" i="9"/>
  <c r="O102" i="9"/>
  <c r="J102" i="9"/>
  <c r="S100" i="9"/>
  <c r="Q100" i="9"/>
  <c r="O100" i="9"/>
  <c r="J100" i="9"/>
  <c r="S96" i="9"/>
  <c r="Q96" i="9"/>
  <c r="O96" i="9"/>
  <c r="J96" i="9"/>
  <c r="F37" i="9"/>
  <c r="F35" i="9"/>
  <c r="S90" i="9"/>
  <c r="Q90" i="9"/>
  <c r="O90" i="9"/>
  <c r="J90" i="9"/>
  <c r="J84" i="9"/>
  <c r="F84" i="9"/>
  <c r="J83" i="9"/>
  <c r="F83" i="9"/>
  <c r="F81" i="9"/>
  <c r="E79" i="9"/>
  <c r="F55" i="9"/>
  <c r="J54" i="9"/>
  <c r="F54" i="9"/>
  <c r="F52" i="9"/>
  <c r="E50" i="9"/>
  <c r="J37" i="9"/>
  <c r="J36" i="9"/>
  <c r="F36" i="9"/>
  <c r="J35" i="9"/>
  <c r="J52" i="9"/>
  <c r="E77" i="9"/>
  <c r="J187" i="9" l="1"/>
  <c r="J89" i="9"/>
  <c r="J88" i="9" s="1"/>
  <c r="J87" i="9" s="1"/>
  <c r="S89" i="9"/>
  <c r="O89" i="9"/>
  <c r="S187" i="9"/>
  <c r="Q187" i="9"/>
  <c r="O187" i="9"/>
  <c r="J63" i="9"/>
  <c r="S205" i="9"/>
  <c r="O205" i="9"/>
  <c r="J66" i="9"/>
  <c r="Q223" i="9"/>
  <c r="S231" i="9"/>
  <c r="Q205" i="9"/>
  <c r="J64" i="9"/>
  <c r="O231" i="9"/>
  <c r="J67" i="9"/>
  <c r="O223" i="9"/>
  <c r="Q89" i="9"/>
  <c r="S223" i="9"/>
  <c r="Q231" i="9"/>
  <c r="J65" i="9"/>
  <c r="E48" i="9"/>
  <c r="J81" i="9"/>
  <c r="J61" i="9" l="1"/>
  <c r="S88" i="9"/>
  <c r="S87" i="9" s="1"/>
  <c r="O88" i="9"/>
  <c r="O87" i="9" s="1"/>
  <c r="J60" i="9"/>
  <c r="Q88" i="9"/>
  <c r="Q87" i="9" s="1"/>
  <c r="J30" i="9" l="1"/>
  <c r="F33" i="9" s="1"/>
  <c r="J33" i="9" s="1"/>
  <c r="J59" i="9" l="1"/>
  <c r="J39" i="9"/>
  <c r="AG59" i="1"/>
  <c r="AN59" i="1" l="1"/>
  <c r="T97" i="7"/>
  <c r="R97" i="7"/>
  <c r="P97" i="7"/>
  <c r="T95" i="7"/>
  <c r="R95" i="7"/>
  <c r="P95" i="7"/>
  <c r="T93" i="7"/>
  <c r="R93" i="7"/>
  <c r="P93" i="7"/>
  <c r="T90" i="7"/>
  <c r="R90" i="7"/>
  <c r="P90" i="7"/>
  <c r="T87" i="7"/>
  <c r="R87" i="7"/>
  <c r="P87" i="7"/>
  <c r="T85" i="7"/>
  <c r="R85" i="7"/>
  <c r="P85" i="7"/>
  <c r="F79" i="7"/>
  <c r="J78" i="7"/>
  <c r="F78" i="7"/>
  <c r="F76" i="7"/>
  <c r="E74" i="7"/>
  <c r="F55" i="7"/>
  <c r="J54" i="7"/>
  <c r="F54" i="7"/>
  <c r="F52" i="7"/>
  <c r="E50" i="7"/>
  <c r="J52" i="7"/>
  <c r="E7" i="7"/>
  <c r="E72" i="7" s="1"/>
  <c r="J37" i="5"/>
  <c r="J36" i="5"/>
  <c r="J35" i="5"/>
  <c r="T311" i="5"/>
  <c r="R311" i="5"/>
  <c r="P311" i="5"/>
  <c r="T308" i="5"/>
  <c r="R308" i="5"/>
  <c r="P308" i="5"/>
  <c r="T305" i="5"/>
  <c r="R305" i="5"/>
  <c r="P305" i="5"/>
  <c r="T302" i="5"/>
  <c r="R302" i="5"/>
  <c r="P302" i="5"/>
  <c r="T299" i="5"/>
  <c r="R299" i="5"/>
  <c r="P299" i="5"/>
  <c r="T297" i="5"/>
  <c r="R297" i="5"/>
  <c r="P297" i="5"/>
  <c r="T290" i="5"/>
  <c r="T289" i="5" s="1"/>
  <c r="R290" i="5"/>
  <c r="R289" i="5" s="1"/>
  <c r="P290" i="5"/>
  <c r="P289" i="5" s="1"/>
  <c r="T288" i="5"/>
  <c r="R288" i="5"/>
  <c r="P288" i="5"/>
  <c r="T287" i="5"/>
  <c r="R287" i="5"/>
  <c r="P287" i="5"/>
  <c r="T285" i="5"/>
  <c r="R285" i="5"/>
  <c r="P285" i="5"/>
  <c r="T284" i="5"/>
  <c r="R284" i="5"/>
  <c r="P284" i="5"/>
  <c r="T282" i="5"/>
  <c r="R282" i="5"/>
  <c r="P282" i="5"/>
  <c r="T281" i="5"/>
  <c r="R281" i="5"/>
  <c r="P281" i="5"/>
  <c r="T279" i="5"/>
  <c r="R279" i="5"/>
  <c r="P279" i="5"/>
  <c r="T278" i="5"/>
  <c r="R278" i="5"/>
  <c r="P278" i="5"/>
  <c r="T276" i="5"/>
  <c r="R276" i="5"/>
  <c r="P276" i="5"/>
  <c r="T274" i="5"/>
  <c r="R274" i="5"/>
  <c r="P274" i="5"/>
  <c r="T272" i="5"/>
  <c r="R272" i="5"/>
  <c r="P272" i="5"/>
  <c r="T271" i="5"/>
  <c r="R271" i="5"/>
  <c r="P271" i="5"/>
  <c r="T269" i="5"/>
  <c r="R269" i="5"/>
  <c r="P269" i="5"/>
  <c r="T268" i="5"/>
  <c r="R268" i="5"/>
  <c r="P268" i="5"/>
  <c r="T265" i="5"/>
  <c r="R265" i="5"/>
  <c r="P265" i="5"/>
  <c r="T264" i="5"/>
  <c r="R264" i="5"/>
  <c r="P264" i="5"/>
  <c r="T263" i="5"/>
  <c r="R263" i="5"/>
  <c r="P263" i="5"/>
  <c r="T260" i="5"/>
  <c r="R260" i="5"/>
  <c r="P260" i="5"/>
  <c r="T259" i="5"/>
  <c r="R259" i="5"/>
  <c r="P259" i="5"/>
  <c r="T257" i="5"/>
  <c r="R257" i="5"/>
  <c r="P257" i="5"/>
  <c r="T256" i="5"/>
  <c r="R256" i="5"/>
  <c r="P256" i="5"/>
  <c r="T253" i="5"/>
  <c r="R253" i="5"/>
  <c r="P253" i="5"/>
  <c r="T252" i="5"/>
  <c r="R252" i="5"/>
  <c r="P252" i="5"/>
  <c r="T251" i="5"/>
  <c r="R251" i="5"/>
  <c r="P251" i="5"/>
  <c r="T248" i="5"/>
  <c r="R248" i="5"/>
  <c r="P248" i="5"/>
  <c r="T246" i="5"/>
  <c r="R246" i="5"/>
  <c r="P246" i="5"/>
  <c r="T244" i="5"/>
  <c r="R244" i="5"/>
  <c r="P244" i="5"/>
  <c r="T241" i="5"/>
  <c r="R241" i="5"/>
  <c r="P241" i="5"/>
  <c r="T238" i="5"/>
  <c r="R238" i="5"/>
  <c r="P238" i="5"/>
  <c r="T236" i="5"/>
  <c r="R236" i="5"/>
  <c r="P236" i="5"/>
  <c r="T234" i="5"/>
  <c r="R234" i="5"/>
  <c r="P234" i="5"/>
  <c r="T232" i="5"/>
  <c r="R232" i="5"/>
  <c r="P232" i="5"/>
  <c r="T230" i="5"/>
  <c r="R230" i="5"/>
  <c r="P230" i="5"/>
  <c r="T222" i="5"/>
  <c r="R222" i="5"/>
  <c r="P222" i="5"/>
  <c r="T218" i="5"/>
  <c r="R218" i="5"/>
  <c r="P218" i="5"/>
  <c r="T216" i="5"/>
  <c r="R216" i="5"/>
  <c r="P216" i="5"/>
  <c r="T213" i="5"/>
  <c r="R213" i="5"/>
  <c r="P213" i="5"/>
  <c r="T210" i="5"/>
  <c r="R210" i="5"/>
  <c r="P210" i="5"/>
  <c r="T208" i="5"/>
  <c r="R208" i="5"/>
  <c r="P208" i="5"/>
  <c r="T206" i="5"/>
  <c r="R206" i="5"/>
  <c r="P206" i="5"/>
  <c r="T197" i="5"/>
  <c r="R197" i="5"/>
  <c r="P197" i="5"/>
  <c r="T195" i="5"/>
  <c r="R195" i="5"/>
  <c r="P195" i="5"/>
  <c r="T192" i="5"/>
  <c r="R192" i="5"/>
  <c r="P192" i="5"/>
  <c r="T189" i="5"/>
  <c r="R189" i="5"/>
  <c r="P189" i="5"/>
  <c r="T179" i="5"/>
  <c r="R179" i="5"/>
  <c r="P179" i="5"/>
  <c r="T176" i="5"/>
  <c r="R176" i="5"/>
  <c r="P176" i="5"/>
  <c r="T171" i="5"/>
  <c r="R171" i="5"/>
  <c r="P171" i="5"/>
  <c r="T165" i="5"/>
  <c r="R165" i="5"/>
  <c r="P165" i="5"/>
  <c r="T163" i="5"/>
  <c r="R163" i="5"/>
  <c r="P163" i="5"/>
  <c r="T158" i="5"/>
  <c r="R158" i="5"/>
  <c r="P158" i="5"/>
  <c r="T156" i="5"/>
  <c r="R156" i="5"/>
  <c r="P156" i="5"/>
  <c r="T153" i="5"/>
  <c r="R153" i="5"/>
  <c r="P153" i="5"/>
  <c r="T147" i="5"/>
  <c r="R147" i="5"/>
  <c r="P147" i="5"/>
  <c r="T139" i="5"/>
  <c r="R139" i="5"/>
  <c r="P139" i="5"/>
  <c r="T133" i="5"/>
  <c r="R133" i="5"/>
  <c r="P133" i="5"/>
  <c r="T125" i="5"/>
  <c r="R125" i="5"/>
  <c r="P125" i="5"/>
  <c r="T122" i="5"/>
  <c r="R122" i="5"/>
  <c r="P122" i="5"/>
  <c r="T113" i="5"/>
  <c r="R113" i="5"/>
  <c r="P113" i="5"/>
  <c r="T110" i="5"/>
  <c r="R110" i="5"/>
  <c r="P110" i="5"/>
  <c r="T107" i="5"/>
  <c r="R107" i="5"/>
  <c r="P107" i="5"/>
  <c r="T105" i="5"/>
  <c r="R105" i="5"/>
  <c r="P105" i="5"/>
  <c r="T103" i="5"/>
  <c r="R103" i="5"/>
  <c r="P103" i="5"/>
  <c r="T101" i="5"/>
  <c r="R101" i="5"/>
  <c r="P101" i="5"/>
  <c r="T93" i="5"/>
  <c r="R93" i="5"/>
  <c r="P93" i="5"/>
  <c r="T90" i="5"/>
  <c r="R90" i="5"/>
  <c r="P90" i="5"/>
  <c r="F84" i="5"/>
  <c r="J83" i="5"/>
  <c r="F83" i="5"/>
  <c r="F81" i="5"/>
  <c r="E79" i="5"/>
  <c r="F55" i="5"/>
  <c r="J54" i="5"/>
  <c r="F54" i="5"/>
  <c r="F52" i="5"/>
  <c r="E50" i="5"/>
  <c r="J52" i="5"/>
  <c r="E7" i="5"/>
  <c r="E48" i="5" s="1"/>
  <c r="J37" i="4"/>
  <c r="J36" i="4"/>
  <c r="J35" i="4"/>
  <c r="T234" i="4"/>
  <c r="T233" i="4" s="1"/>
  <c r="R234" i="4"/>
  <c r="R233" i="4" s="1"/>
  <c r="P234" i="4"/>
  <c r="P233" i="4" s="1"/>
  <c r="T232" i="4"/>
  <c r="R232" i="4"/>
  <c r="P232" i="4"/>
  <c r="T231" i="4"/>
  <c r="R231" i="4"/>
  <c r="P231" i="4"/>
  <c r="T229" i="4"/>
  <c r="R229" i="4"/>
  <c r="P229" i="4"/>
  <c r="T228" i="4"/>
  <c r="R228" i="4"/>
  <c r="P228" i="4"/>
  <c r="T226" i="4"/>
  <c r="R226" i="4"/>
  <c r="P226" i="4"/>
  <c r="T225" i="4"/>
  <c r="R225" i="4"/>
  <c r="P225" i="4"/>
  <c r="T223" i="4"/>
  <c r="R223" i="4"/>
  <c r="P223" i="4"/>
  <c r="T222" i="4"/>
  <c r="R222" i="4"/>
  <c r="P222" i="4"/>
  <c r="T220" i="4"/>
  <c r="R220" i="4"/>
  <c r="P220" i="4"/>
  <c r="T218" i="4"/>
  <c r="R218" i="4"/>
  <c r="P218" i="4"/>
  <c r="T216" i="4"/>
  <c r="R216" i="4"/>
  <c r="P216" i="4"/>
  <c r="T215" i="4"/>
  <c r="R215" i="4"/>
  <c r="P215" i="4"/>
  <c r="T214" i="4"/>
  <c r="R214" i="4"/>
  <c r="P214" i="4"/>
  <c r="T211" i="4"/>
  <c r="R211" i="4"/>
  <c r="P211" i="4"/>
  <c r="T210" i="4"/>
  <c r="R210" i="4"/>
  <c r="P210" i="4"/>
  <c r="T209" i="4"/>
  <c r="R209" i="4"/>
  <c r="P209" i="4"/>
  <c r="T206" i="4"/>
  <c r="R206" i="4"/>
  <c r="P206" i="4"/>
  <c r="T205" i="4"/>
  <c r="R205" i="4"/>
  <c r="P205" i="4"/>
  <c r="T203" i="4"/>
  <c r="R203" i="4"/>
  <c r="P203" i="4"/>
  <c r="T202" i="4"/>
  <c r="R202" i="4"/>
  <c r="P202" i="4"/>
  <c r="T201" i="4"/>
  <c r="R201" i="4"/>
  <c r="P201" i="4"/>
  <c r="T198" i="4"/>
  <c r="R198" i="4"/>
  <c r="P198" i="4"/>
  <c r="T197" i="4"/>
  <c r="R197" i="4"/>
  <c r="P197" i="4"/>
  <c r="T195" i="4"/>
  <c r="R195" i="4"/>
  <c r="P195" i="4"/>
  <c r="T193" i="4"/>
  <c r="R193" i="4"/>
  <c r="P193" i="4"/>
  <c r="T190" i="4"/>
  <c r="R190" i="4"/>
  <c r="P190" i="4"/>
  <c r="T189" i="4"/>
  <c r="R189" i="4"/>
  <c r="P189" i="4"/>
  <c r="T188" i="4"/>
  <c r="R188" i="4"/>
  <c r="P188" i="4"/>
  <c r="T185" i="4"/>
  <c r="R185" i="4"/>
  <c r="P185" i="4"/>
  <c r="T183" i="4"/>
  <c r="R183" i="4"/>
  <c r="P183" i="4"/>
  <c r="T181" i="4"/>
  <c r="R181" i="4"/>
  <c r="P181" i="4"/>
  <c r="T179" i="4"/>
  <c r="R179" i="4"/>
  <c r="P179" i="4"/>
  <c r="T175" i="4"/>
  <c r="R175" i="4"/>
  <c r="P175" i="4"/>
  <c r="T173" i="4"/>
  <c r="R173" i="4"/>
  <c r="P173" i="4"/>
  <c r="T170" i="4"/>
  <c r="R170" i="4"/>
  <c r="P170" i="4"/>
  <c r="T167" i="4"/>
  <c r="R167" i="4"/>
  <c r="P167" i="4"/>
  <c r="T164" i="4"/>
  <c r="R164" i="4"/>
  <c r="P164" i="4"/>
  <c r="T162" i="4"/>
  <c r="R162" i="4"/>
  <c r="P162" i="4"/>
  <c r="T160" i="4"/>
  <c r="R160" i="4"/>
  <c r="P160" i="4"/>
  <c r="T157" i="4"/>
  <c r="R157" i="4"/>
  <c r="P157" i="4"/>
  <c r="T154" i="4"/>
  <c r="R154" i="4"/>
  <c r="P154" i="4"/>
  <c r="T148" i="4"/>
  <c r="R148" i="4"/>
  <c r="P148" i="4"/>
  <c r="T138" i="4"/>
  <c r="R138" i="4"/>
  <c r="P138" i="4"/>
  <c r="T135" i="4"/>
  <c r="R135" i="4"/>
  <c r="P135" i="4"/>
  <c r="T130" i="4"/>
  <c r="R130" i="4"/>
  <c r="P130" i="4"/>
  <c r="T125" i="4"/>
  <c r="R125" i="4"/>
  <c r="P125" i="4"/>
  <c r="T123" i="4"/>
  <c r="R123" i="4"/>
  <c r="P123" i="4"/>
  <c r="T120" i="4"/>
  <c r="R120" i="4"/>
  <c r="P120" i="4"/>
  <c r="T113" i="4"/>
  <c r="R113" i="4"/>
  <c r="P113" i="4"/>
  <c r="T106" i="4"/>
  <c r="R106" i="4"/>
  <c r="P106" i="4"/>
  <c r="T103" i="4"/>
  <c r="R103" i="4"/>
  <c r="P103" i="4"/>
  <c r="T100" i="4"/>
  <c r="R100" i="4"/>
  <c r="P100" i="4"/>
  <c r="T97" i="4"/>
  <c r="R97" i="4"/>
  <c r="P97" i="4"/>
  <c r="T95" i="4"/>
  <c r="R95" i="4"/>
  <c r="P95" i="4"/>
  <c r="T93" i="4"/>
  <c r="R93" i="4"/>
  <c r="P93" i="4"/>
  <c r="T87" i="4"/>
  <c r="R87" i="4"/>
  <c r="P87" i="4"/>
  <c r="J80" i="4"/>
  <c r="F80" i="4"/>
  <c r="F78" i="4"/>
  <c r="E76" i="4"/>
  <c r="J54" i="4"/>
  <c r="F54" i="4"/>
  <c r="F52" i="4"/>
  <c r="E50" i="4"/>
  <c r="J78" i="4"/>
  <c r="E7" i="4"/>
  <c r="E74" i="4" s="1"/>
  <c r="J37" i="3"/>
  <c r="J36" i="3"/>
  <c r="J35" i="3"/>
  <c r="T423" i="3"/>
  <c r="T422" i="3" s="1"/>
  <c r="T421" i="3" s="1"/>
  <c r="R423" i="3"/>
  <c r="R422" i="3"/>
  <c r="R421" i="3" s="1"/>
  <c r="P423" i="3"/>
  <c r="P422" i="3" s="1"/>
  <c r="P421" i="3" s="1"/>
  <c r="T419" i="3"/>
  <c r="R419" i="3"/>
  <c r="P419" i="3"/>
  <c r="T416" i="3"/>
  <c r="R416" i="3"/>
  <c r="P416" i="3"/>
  <c r="T413" i="3"/>
  <c r="R413" i="3"/>
  <c r="P413" i="3"/>
  <c r="T410" i="3"/>
  <c r="R410" i="3"/>
  <c r="P410" i="3"/>
  <c r="T407" i="3"/>
  <c r="R407" i="3"/>
  <c r="P407" i="3"/>
  <c r="T405" i="3"/>
  <c r="R405" i="3"/>
  <c r="P405" i="3"/>
  <c r="T398" i="3"/>
  <c r="T397" i="3" s="1"/>
  <c r="R398" i="3"/>
  <c r="R397" i="3" s="1"/>
  <c r="P398" i="3"/>
  <c r="P397" i="3" s="1"/>
  <c r="T396" i="3"/>
  <c r="R396" i="3"/>
  <c r="P396" i="3"/>
  <c r="T395" i="3"/>
  <c r="R395" i="3"/>
  <c r="P395" i="3"/>
  <c r="T393" i="3"/>
  <c r="R393" i="3"/>
  <c r="P393" i="3"/>
  <c r="T392" i="3"/>
  <c r="R392" i="3"/>
  <c r="P392" i="3"/>
  <c r="T390" i="3"/>
  <c r="R390" i="3"/>
  <c r="P390" i="3"/>
  <c r="T389" i="3"/>
  <c r="R389" i="3"/>
  <c r="P389" i="3"/>
  <c r="T387" i="3"/>
  <c r="R387" i="3"/>
  <c r="P387" i="3"/>
  <c r="T385" i="3"/>
  <c r="R385" i="3"/>
  <c r="P385" i="3"/>
  <c r="T383" i="3"/>
  <c r="R383" i="3"/>
  <c r="P383" i="3"/>
  <c r="T382" i="3"/>
  <c r="R382" i="3"/>
  <c r="P382" i="3"/>
  <c r="T380" i="3"/>
  <c r="R380" i="3"/>
  <c r="P380" i="3"/>
  <c r="T379" i="3"/>
  <c r="R379" i="3"/>
  <c r="P379" i="3"/>
  <c r="T378" i="3"/>
  <c r="R378" i="3"/>
  <c r="P378" i="3"/>
  <c r="T375" i="3"/>
  <c r="R375" i="3"/>
  <c r="P375" i="3"/>
  <c r="T374" i="3"/>
  <c r="R374" i="3"/>
  <c r="P374" i="3"/>
  <c r="T373" i="3"/>
  <c r="R373" i="3"/>
  <c r="P373" i="3"/>
  <c r="T370" i="3"/>
  <c r="R370" i="3"/>
  <c r="P370" i="3"/>
  <c r="T369" i="3"/>
  <c r="R369" i="3"/>
  <c r="P369" i="3"/>
  <c r="T367" i="3"/>
  <c r="R367" i="3"/>
  <c r="P367" i="3"/>
  <c r="T365" i="3"/>
  <c r="R365" i="3"/>
  <c r="P365" i="3"/>
  <c r="T363" i="3"/>
  <c r="R363" i="3"/>
  <c r="P363" i="3"/>
  <c r="T360" i="3"/>
  <c r="R360" i="3"/>
  <c r="P360" i="3"/>
  <c r="T359" i="3"/>
  <c r="R359" i="3"/>
  <c r="P359" i="3"/>
  <c r="T358" i="3"/>
  <c r="R358" i="3"/>
  <c r="P358" i="3"/>
  <c r="T355" i="3"/>
  <c r="R355" i="3"/>
  <c r="P355" i="3"/>
  <c r="T353" i="3"/>
  <c r="R353" i="3"/>
  <c r="P353" i="3"/>
  <c r="T351" i="3"/>
  <c r="R351" i="3"/>
  <c r="P351" i="3"/>
  <c r="T349" i="3"/>
  <c r="R349" i="3"/>
  <c r="P349" i="3"/>
  <c r="T347" i="3"/>
  <c r="R347" i="3"/>
  <c r="P347" i="3"/>
  <c r="T345" i="3"/>
  <c r="R345" i="3"/>
  <c r="P345" i="3"/>
  <c r="T343" i="3"/>
  <c r="R343" i="3"/>
  <c r="P343" i="3"/>
  <c r="T340" i="3"/>
  <c r="R340" i="3"/>
  <c r="P340" i="3"/>
  <c r="T337" i="3"/>
  <c r="R337" i="3"/>
  <c r="P337" i="3"/>
  <c r="T334" i="3"/>
  <c r="R334" i="3"/>
  <c r="P334" i="3"/>
  <c r="T332" i="3"/>
  <c r="R332" i="3"/>
  <c r="P332" i="3"/>
  <c r="T330" i="3"/>
  <c r="R330" i="3"/>
  <c r="P330" i="3"/>
  <c r="T328" i="3"/>
  <c r="R328" i="3"/>
  <c r="P328" i="3"/>
  <c r="T317" i="3"/>
  <c r="R317" i="3"/>
  <c r="P317" i="3"/>
  <c r="T305" i="3"/>
  <c r="R305" i="3"/>
  <c r="P305" i="3"/>
  <c r="T301" i="3"/>
  <c r="R301" i="3"/>
  <c r="P301" i="3"/>
  <c r="T299" i="3"/>
  <c r="R299" i="3"/>
  <c r="P299" i="3"/>
  <c r="T294" i="3"/>
  <c r="R294" i="3"/>
  <c r="P294" i="3"/>
  <c r="T291" i="3"/>
  <c r="R291" i="3"/>
  <c r="P291" i="3"/>
  <c r="T286" i="3"/>
  <c r="R286" i="3"/>
  <c r="P286" i="3"/>
  <c r="T284" i="3"/>
  <c r="R284" i="3"/>
  <c r="P284" i="3"/>
  <c r="T281" i="3"/>
  <c r="R281" i="3"/>
  <c r="P281" i="3"/>
  <c r="T279" i="3"/>
  <c r="R279" i="3"/>
  <c r="P279" i="3"/>
  <c r="T276" i="3"/>
  <c r="R276" i="3"/>
  <c r="P276" i="3"/>
  <c r="T273" i="3"/>
  <c r="R273" i="3"/>
  <c r="P273" i="3"/>
  <c r="T260" i="3"/>
  <c r="R260" i="3"/>
  <c r="P260" i="3"/>
  <c r="T258" i="3"/>
  <c r="R258" i="3"/>
  <c r="P258" i="3"/>
  <c r="T255" i="3"/>
  <c r="R255" i="3"/>
  <c r="P255" i="3"/>
  <c r="T244" i="3"/>
  <c r="R244" i="3"/>
  <c r="P244" i="3"/>
  <c r="T241" i="3"/>
  <c r="R241" i="3"/>
  <c r="P241" i="3"/>
  <c r="T229" i="3"/>
  <c r="R229" i="3"/>
  <c r="P229" i="3"/>
  <c r="T226" i="3"/>
  <c r="R226" i="3"/>
  <c r="P226" i="3"/>
  <c r="T221" i="3"/>
  <c r="R221" i="3"/>
  <c r="P221" i="3"/>
  <c r="T215" i="3"/>
  <c r="R215" i="3"/>
  <c r="P215" i="3"/>
  <c r="T213" i="3"/>
  <c r="R213" i="3"/>
  <c r="P213" i="3"/>
  <c r="T206" i="3"/>
  <c r="R206" i="3"/>
  <c r="P206" i="3"/>
  <c r="T204" i="3"/>
  <c r="R204" i="3"/>
  <c r="P204" i="3"/>
  <c r="T199" i="3"/>
  <c r="R199" i="3"/>
  <c r="P199" i="3"/>
  <c r="T191" i="3"/>
  <c r="R191" i="3"/>
  <c r="P191" i="3"/>
  <c r="T174" i="3"/>
  <c r="R174" i="3"/>
  <c r="P174" i="3"/>
  <c r="T166" i="3"/>
  <c r="R166" i="3"/>
  <c r="P166" i="3"/>
  <c r="T149" i="3"/>
  <c r="R149" i="3"/>
  <c r="P149" i="3"/>
  <c r="T146" i="3"/>
  <c r="R146" i="3"/>
  <c r="P146" i="3"/>
  <c r="T134" i="3"/>
  <c r="R134" i="3"/>
  <c r="P134" i="3"/>
  <c r="T131" i="3"/>
  <c r="R131" i="3"/>
  <c r="P131" i="3"/>
  <c r="T128" i="3"/>
  <c r="R128" i="3"/>
  <c r="P128" i="3"/>
  <c r="T125" i="3"/>
  <c r="R125" i="3"/>
  <c r="P125" i="3"/>
  <c r="T123" i="3"/>
  <c r="R123" i="3"/>
  <c r="P123" i="3"/>
  <c r="T121" i="3"/>
  <c r="R121" i="3"/>
  <c r="P121" i="3"/>
  <c r="T119" i="3"/>
  <c r="R119" i="3"/>
  <c r="P119" i="3"/>
  <c r="T117" i="3"/>
  <c r="R117" i="3"/>
  <c r="P117" i="3"/>
  <c r="T106" i="3"/>
  <c r="R106" i="3"/>
  <c r="P106" i="3"/>
  <c r="T103" i="3"/>
  <c r="R103" i="3"/>
  <c r="P103" i="3"/>
  <c r="T93" i="3"/>
  <c r="R93" i="3"/>
  <c r="P93" i="3"/>
  <c r="J86" i="3"/>
  <c r="F86" i="3"/>
  <c r="F84" i="3"/>
  <c r="E82" i="3"/>
  <c r="J54" i="3"/>
  <c r="F54" i="3"/>
  <c r="F52" i="3"/>
  <c r="E50" i="3"/>
  <c r="J52" i="3"/>
  <c r="E7" i="3"/>
  <c r="E80" i="3" s="1"/>
  <c r="J37" i="2"/>
  <c r="J36" i="2"/>
  <c r="J35" i="2"/>
  <c r="T272" i="2"/>
  <c r="T271" i="2" s="1"/>
  <c r="T270" i="2" s="1"/>
  <c r="R272" i="2"/>
  <c r="R271" i="2" s="1"/>
  <c r="R270" i="2" s="1"/>
  <c r="P272" i="2"/>
  <c r="P271" i="2"/>
  <c r="P270" i="2" s="1"/>
  <c r="T268" i="2"/>
  <c r="R268" i="2"/>
  <c r="P268" i="2"/>
  <c r="T266" i="2"/>
  <c r="R266" i="2"/>
  <c r="P266" i="2"/>
  <c r="T263" i="2"/>
  <c r="R263" i="2"/>
  <c r="P263" i="2"/>
  <c r="T261" i="2"/>
  <c r="R261" i="2"/>
  <c r="P261" i="2"/>
  <c r="T259" i="2"/>
  <c r="R259" i="2"/>
  <c r="P259" i="2"/>
  <c r="T256" i="2"/>
  <c r="R256" i="2"/>
  <c r="P256" i="2"/>
  <c r="T255" i="2"/>
  <c r="R255" i="2"/>
  <c r="P255" i="2"/>
  <c r="T250" i="2"/>
  <c r="R250" i="2"/>
  <c r="P250" i="2"/>
  <c r="T248" i="2"/>
  <c r="R248" i="2"/>
  <c r="P248" i="2"/>
  <c r="T246" i="2"/>
  <c r="R246" i="2"/>
  <c r="P246" i="2"/>
  <c r="T245" i="2"/>
  <c r="R245" i="2"/>
  <c r="P245" i="2"/>
  <c r="T244" i="2"/>
  <c r="R244" i="2"/>
  <c r="P244" i="2"/>
  <c r="T241" i="2"/>
  <c r="R241" i="2"/>
  <c r="P241" i="2"/>
  <c r="T238" i="2"/>
  <c r="R238" i="2"/>
  <c r="P238" i="2"/>
  <c r="T235" i="2"/>
  <c r="R235" i="2"/>
  <c r="P235" i="2"/>
  <c r="T234" i="2"/>
  <c r="R234" i="2"/>
  <c r="P234" i="2"/>
  <c r="T233" i="2"/>
  <c r="R233" i="2"/>
  <c r="P233" i="2"/>
  <c r="T230" i="2"/>
  <c r="R230" i="2"/>
  <c r="P230" i="2"/>
  <c r="T228" i="2"/>
  <c r="R228" i="2"/>
  <c r="P228" i="2"/>
  <c r="T226" i="2"/>
  <c r="R226" i="2"/>
  <c r="P226" i="2"/>
  <c r="T224" i="2"/>
  <c r="R224" i="2"/>
  <c r="P224" i="2"/>
  <c r="T221" i="2"/>
  <c r="R221" i="2"/>
  <c r="P221" i="2"/>
  <c r="T217" i="2"/>
  <c r="T216" i="2"/>
  <c r="R217" i="2"/>
  <c r="R216" i="2" s="1"/>
  <c r="P217" i="2"/>
  <c r="P216" i="2" s="1"/>
  <c r="T214" i="2"/>
  <c r="R214" i="2"/>
  <c r="P214" i="2"/>
  <c r="T212" i="2"/>
  <c r="R212" i="2"/>
  <c r="P212" i="2"/>
  <c r="T209" i="2"/>
  <c r="R209" i="2"/>
  <c r="P209" i="2"/>
  <c r="T206" i="2"/>
  <c r="R206" i="2"/>
  <c r="P206" i="2"/>
  <c r="T203" i="2"/>
  <c r="R203" i="2"/>
  <c r="P203" i="2"/>
  <c r="T200" i="2"/>
  <c r="R200" i="2"/>
  <c r="P200" i="2"/>
  <c r="T188" i="2"/>
  <c r="R188" i="2"/>
  <c r="P188" i="2"/>
  <c r="T181" i="2"/>
  <c r="R181" i="2"/>
  <c r="P181" i="2"/>
  <c r="T173" i="2"/>
  <c r="R173" i="2"/>
  <c r="P173" i="2"/>
  <c r="T170" i="2"/>
  <c r="R170" i="2"/>
  <c r="P170" i="2"/>
  <c r="T165" i="2"/>
  <c r="R165" i="2"/>
  <c r="P165" i="2"/>
  <c r="T160" i="2"/>
  <c r="R160" i="2"/>
  <c r="P160" i="2"/>
  <c r="T158" i="2"/>
  <c r="R158" i="2"/>
  <c r="P158" i="2"/>
  <c r="T154" i="2"/>
  <c r="R154" i="2"/>
  <c r="P154" i="2"/>
  <c r="T152" i="2"/>
  <c r="R152" i="2"/>
  <c r="P152" i="2"/>
  <c r="T143" i="2"/>
  <c r="R143" i="2"/>
  <c r="P143" i="2"/>
  <c r="T134" i="2"/>
  <c r="R134" i="2"/>
  <c r="P134" i="2"/>
  <c r="T126" i="2"/>
  <c r="R126" i="2"/>
  <c r="P126" i="2"/>
  <c r="T117" i="2"/>
  <c r="R117" i="2"/>
  <c r="P117" i="2"/>
  <c r="T109" i="2"/>
  <c r="R109" i="2"/>
  <c r="P109" i="2"/>
  <c r="T102" i="2"/>
  <c r="R102" i="2"/>
  <c r="P102" i="2"/>
  <c r="T100" i="2"/>
  <c r="R100" i="2"/>
  <c r="P100" i="2"/>
  <c r="T98" i="2"/>
  <c r="R98" i="2"/>
  <c r="P98" i="2"/>
  <c r="T90" i="2"/>
  <c r="R90" i="2"/>
  <c r="P90" i="2"/>
  <c r="J83" i="2"/>
  <c r="F83" i="2"/>
  <c r="F81" i="2"/>
  <c r="E79" i="2"/>
  <c r="J54" i="2"/>
  <c r="F54" i="2"/>
  <c r="F52" i="2"/>
  <c r="E50" i="2"/>
  <c r="J81" i="2"/>
  <c r="E48" i="2"/>
  <c r="AM50" i="1"/>
  <c r="AM49" i="1"/>
  <c r="L49" i="1"/>
  <c r="L47" i="1"/>
  <c r="L45" i="1"/>
  <c r="L44" i="1"/>
  <c r="J154" i="2"/>
  <c r="J221" i="2"/>
  <c r="J233" i="2"/>
  <c r="J385" i="3"/>
  <c r="J363" i="3"/>
  <c r="J276" i="3"/>
  <c r="J134" i="3"/>
  <c r="J103" i="3"/>
  <c r="J330" i="3"/>
  <c r="J123" i="3"/>
  <c r="J218" i="4"/>
  <c r="J154" i="4"/>
  <c r="J222" i="4"/>
  <c r="J188" i="4"/>
  <c r="J106" i="4"/>
  <c r="J181" i="4"/>
  <c r="J216" i="4"/>
  <c r="J97" i="4"/>
  <c r="J279" i="5"/>
  <c r="J232" i="5"/>
  <c r="J302" i="5"/>
  <c r="J176" i="5"/>
  <c r="J241" i="5"/>
  <c r="J133" i="5"/>
  <c r="J165" i="5"/>
  <c r="J125" i="5"/>
  <c r="J224" i="2"/>
  <c r="J170" i="2"/>
  <c r="J102" i="2"/>
  <c r="J215" i="3"/>
  <c r="J393" i="3"/>
  <c r="J359" i="3"/>
  <c r="J334" i="3"/>
  <c r="J221" i="3"/>
  <c r="J416" i="3"/>
  <c r="J358" i="3"/>
  <c r="J244" i="3"/>
  <c r="J125" i="3"/>
  <c r="J195" i="4"/>
  <c r="J167" i="4"/>
  <c r="J276" i="5"/>
  <c r="J105" i="5"/>
  <c r="J272" i="5"/>
  <c r="J234" i="5"/>
  <c r="J268" i="5"/>
  <c r="J139" i="5"/>
  <c r="J95" i="7"/>
  <c r="J259" i="2"/>
  <c r="J203" i="2"/>
  <c r="J117" i="2"/>
  <c r="J248" i="2"/>
  <c r="J238" i="2"/>
  <c r="J407" i="3"/>
  <c r="J387" i="3"/>
  <c r="J365" i="3"/>
  <c r="J281" i="3"/>
  <c r="J392" i="3"/>
  <c r="J355" i="3"/>
  <c r="J241" i="3"/>
  <c r="J121" i="3"/>
  <c r="J175" i="4"/>
  <c r="J189" i="4"/>
  <c r="J95" i="4"/>
  <c r="J238" i="5"/>
  <c r="J284" i="5"/>
  <c r="J189" i="5"/>
  <c r="J287" i="5"/>
  <c r="J253" i="5"/>
  <c r="J216" i="5"/>
  <c r="J93" i="7"/>
  <c r="J230" i="2"/>
  <c r="J228" i="2"/>
  <c r="J250" i="2"/>
  <c r="J347" i="3"/>
  <c r="J291" i="3"/>
  <c r="J204" i="3"/>
  <c r="J191" i="3"/>
  <c r="J367" i="3"/>
  <c r="J232" i="4"/>
  <c r="J125" i="4"/>
  <c r="J190" i="4"/>
  <c r="J113" i="4"/>
  <c r="J299" i="5"/>
  <c r="J236" i="5"/>
  <c r="J297" i="5"/>
  <c r="J192" i="5"/>
  <c r="J305" i="5"/>
  <c r="J264" i="5"/>
  <c r="J90" i="7"/>
  <c r="J181" i="2"/>
  <c r="J188" i="2"/>
  <c r="J419" i="3"/>
  <c r="J378" i="3"/>
  <c r="J353" i="3"/>
  <c r="J294" i="3"/>
  <c r="J396" i="3"/>
  <c r="J299" i="3"/>
  <c r="J149" i="3"/>
  <c r="J223" i="4"/>
  <c r="J202" i="4"/>
  <c r="J205" i="4"/>
  <c r="J87" i="4"/>
  <c r="J229" i="4"/>
  <c r="J290" i="5"/>
  <c r="J289" i="5" s="1"/>
  <c r="J274" i="5"/>
  <c r="J218" i="5"/>
  <c r="J107" i="5"/>
  <c r="J263" i="5"/>
  <c r="J171" i="5"/>
  <c r="J93" i="5"/>
  <c r="J85" i="7"/>
  <c r="J90" i="2"/>
  <c r="J244" i="2"/>
  <c r="J152" i="2"/>
  <c r="J158" i="2"/>
  <c r="J410" i="3"/>
  <c r="J380" i="3"/>
  <c r="J286" i="3"/>
  <c r="J229" i="3"/>
  <c r="J423" i="3"/>
  <c r="J422" i="3" s="1"/>
  <c r="J421" i="3" s="1"/>
  <c r="J284" i="3"/>
  <c r="J166" i="3"/>
  <c r="J174" i="3"/>
  <c r="J213" i="3"/>
  <c r="J211" i="4"/>
  <c r="J206" i="4"/>
  <c r="J228" i="4"/>
  <c r="J282" i="5"/>
  <c r="J206" i="5"/>
  <c r="J158" i="5"/>
  <c r="J278" i="5"/>
  <c r="J246" i="5"/>
  <c r="J153" i="5"/>
  <c r="J308" i="5"/>
  <c r="J213" i="5"/>
  <c r="J173" i="2"/>
  <c r="J268" i="2"/>
  <c r="J255" i="2"/>
  <c r="J98" i="2"/>
  <c r="J373" i="3"/>
  <c r="J317" i="3"/>
  <c r="J255" i="3"/>
  <c r="J199" i="3"/>
  <c r="J389" i="3"/>
  <c r="J128" i="3"/>
  <c r="J220" i="4"/>
  <c r="J173" i="4"/>
  <c r="J170" i="4"/>
  <c r="J197" i="5"/>
  <c r="J257" i="5"/>
  <c r="J195" i="5"/>
  <c r="J103" i="5"/>
  <c r="J261" i="2"/>
  <c r="J214" i="2"/>
  <c r="J272" i="2"/>
  <c r="J271" i="2" s="1"/>
  <c r="J270" i="2" s="1"/>
  <c r="J209" i="2"/>
  <c r="J165" i="2"/>
  <c r="J260" i="3"/>
  <c r="J390" i="3"/>
  <c r="J305" i="3"/>
  <c r="J131" i="3"/>
  <c r="J214" i="4"/>
  <c r="J157" i="4"/>
  <c r="J103" i="4"/>
  <c r="J164" i="4"/>
  <c r="J193" i="4"/>
  <c r="J160" i="4"/>
  <c r="J120" i="4"/>
  <c r="J93" i="4"/>
  <c r="J248" i="5"/>
  <c r="J156" i="5"/>
  <c r="J281" i="5"/>
  <c r="J90" i="5"/>
  <c r="J97" i="7"/>
  <c r="J263" i="2"/>
  <c r="J206" i="2"/>
  <c r="J126" i="2"/>
  <c r="J241" i="2"/>
  <c r="J266" i="2"/>
  <c r="J212" i="2"/>
  <c r="J100" i="2"/>
  <c r="J345" i="3"/>
  <c r="J106" i="3"/>
  <c r="J375" i="3"/>
  <c r="J351" i="3"/>
  <c r="J93" i="3"/>
  <c r="J209" i="4"/>
  <c r="J197" i="4"/>
  <c r="J311" i="5"/>
  <c r="J110" i="5"/>
  <c r="J251" i="5"/>
  <c r="J163" i="5"/>
  <c r="J147" i="5"/>
  <c r="J200" i="2"/>
  <c r="J134" i="2"/>
  <c r="J256" i="2"/>
  <c r="J226" i="2"/>
  <c r="J340" i="3"/>
  <c r="J119" i="3"/>
  <c r="J349" i="3"/>
  <c r="J258" i="3"/>
  <c r="J383" i="3"/>
  <c r="J301" i="3"/>
  <c r="J328" i="3"/>
  <c r="J231" i="4"/>
  <c r="J201" i="4"/>
  <c r="J138" i="4"/>
  <c r="J210" i="4"/>
  <c r="J185" i="4"/>
  <c r="J183" i="4"/>
  <c r="J244" i="5"/>
  <c r="J260" i="5"/>
  <c r="J179" i="5"/>
  <c r="J252" i="5"/>
  <c r="J210" i="5"/>
  <c r="J101" i="5"/>
  <c r="J143" i="2"/>
  <c r="J234" i="2"/>
  <c r="J217" i="2"/>
  <c r="J216" i="2" s="1"/>
  <c r="J379" i="3"/>
  <c r="J343" i="3"/>
  <c r="J226" i="3"/>
  <c r="J398" i="3"/>
  <c r="J397" i="3" s="1"/>
  <c r="J370" i="3"/>
  <c r="J206" i="3"/>
  <c r="J413" i="3"/>
  <c r="J146" i="3"/>
  <c r="J405" i="3"/>
  <c r="J332" i="3"/>
  <c r="J234" i="4"/>
  <c r="J233" i="4" s="1"/>
  <c r="J203" i="4"/>
  <c r="J135" i="4"/>
  <c r="J215" i="4"/>
  <c r="J162" i="4"/>
  <c r="J226" i="4"/>
  <c r="J130" i="4"/>
  <c r="J271" i="5"/>
  <c r="J256" i="5"/>
  <c r="J222" i="5"/>
  <c r="J221" i="5" s="1"/>
  <c r="J230" i="5"/>
  <c r="J122" i="5"/>
  <c r="J265" i="5"/>
  <c r="J208" i="5"/>
  <c r="J113" i="5"/>
  <c r="J87" i="7"/>
  <c r="J246" i="2"/>
  <c r="J235" i="2"/>
  <c r="J160" i="2"/>
  <c r="J245" i="2"/>
  <c r="J109" i="2"/>
  <c r="J369" i="3"/>
  <c r="J279" i="3"/>
  <c r="J382" i="3"/>
  <c r="J360" i="3"/>
  <c r="J337" i="3"/>
  <c r="J395" i="3"/>
  <c r="J273" i="3"/>
  <c r="J374" i="3"/>
  <c r="J117" i="3"/>
  <c r="J179" i="4"/>
  <c r="J225" i="4"/>
  <c r="J123" i="4"/>
  <c r="J100" i="4"/>
  <c r="J198" i="4"/>
  <c r="J148" i="4"/>
  <c r="J269" i="5"/>
  <c r="J288" i="5"/>
  <c r="J259" i="5"/>
  <c r="J285" i="5"/>
  <c r="J178" i="4" l="1"/>
  <c r="J412" i="3"/>
  <c r="J404" i="3"/>
  <c r="J283" i="3"/>
  <c r="J84" i="7"/>
  <c r="J92" i="7"/>
  <c r="J304" i="5"/>
  <c r="J243" i="5"/>
  <c r="J64" i="5" s="1"/>
  <c r="J89" i="5"/>
  <c r="J205" i="5"/>
  <c r="J296" i="5"/>
  <c r="J66" i="5" s="1"/>
  <c r="J86" i="4"/>
  <c r="J85" i="4" s="1"/>
  <c r="J84" i="4" s="1"/>
  <c r="J159" i="4"/>
  <c r="J92" i="3"/>
  <c r="J61" i="3" s="1"/>
  <c r="J304" i="3"/>
  <c r="J64" i="3" s="1"/>
  <c r="J342" i="3"/>
  <c r="J65" i="3" s="1"/>
  <c r="J272" i="3"/>
  <c r="J62" i="3" s="1"/>
  <c r="J260" i="2"/>
  <c r="J89" i="2"/>
  <c r="J220" i="2"/>
  <c r="J64" i="2" s="1"/>
  <c r="J205" i="2"/>
  <c r="J62" i="2" s="1"/>
  <c r="P220" i="2"/>
  <c r="T260" i="2"/>
  <c r="J63" i="3"/>
  <c r="R304" i="3"/>
  <c r="J67" i="3"/>
  <c r="J68" i="3"/>
  <c r="R86" i="4"/>
  <c r="R159" i="4"/>
  <c r="P178" i="4"/>
  <c r="R89" i="5"/>
  <c r="P205" i="5"/>
  <c r="T221" i="5"/>
  <c r="R243" i="5"/>
  <c r="R296" i="5"/>
  <c r="R304" i="5"/>
  <c r="T89" i="2"/>
  <c r="R205" i="2"/>
  <c r="T220" i="2"/>
  <c r="R260" i="2"/>
  <c r="R92" i="3"/>
  <c r="R272" i="3"/>
  <c r="P283" i="3"/>
  <c r="P304" i="3"/>
  <c r="R342" i="3"/>
  <c r="R404" i="3"/>
  <c r="P412" i="3"/>
  <c r="T86" i="4"/>
  <c r="P159" i="4"/>
  <c r="R178" i="4"/>
  <c r="J61" i="5"/>
  <c r="J62" i="5"/>
  <c r="J63" i="5"/>
  <c r="J67" i="5"/>
  <c r="P84" i="7"/>
  <c r="R92" i="7"/>
  <c r="R89" i="2"/>
  <c r="P205" i="2"/>
  <c r="R220" i="2"/>
  <c r="P260" i="2"/>
  <c r="T92" i="3"/>
  <c r="T272" i="3"/>
  <c r="T283" i="3"/>
  <c r="T304" i="3"/>
  <c r="P342" i="3"/>
  <c r="P404" i="3"/>
  <c r="R412" i="3"/>
  <c r="P86" i="4"/>
  <c r="P85" i="4" s="1"/>
  <c r="P84" i="4" s="1"/>
  <c r="T159" i="4"/>
  <c r="T178" i="4"/>
  <c r="P89" i="5"/>
  <c r="R205" i="5"/>
  <c r="P221" i="5"/>
  <c r="P243" i="5"/>
  <c r="P296" i="5"/>
  <c r="P304" i="5"/>
  <c r="T84" i="7"/>
  <c r="J62" i="7"/>
  <c r="T92" i="7"/>
  <c r="P89" i="2"/>
  <c r="T205" i="2"/>
  <c r="J65" i="2"/>
  <c r="P92" i="3"/>
  <c r="P272" i="3"/>
  <c r="R283" i="3"/>
  <c r="T342" i="3"/>
  <c r="T404" i="3"/>
  <c r="T412" i="3"/>
  <c r="J62" i="4"/>
  <c r="J63" i="4"/>
  <c r="T89" i="5"/>
  <c r="T205" i="5"/>
  <c r="R221" i="5"/>
  <c r="T243" i="5"/>
  <c r="T296" i="5"/>
  <c r="T304" i="5"/>
  <c r="J61" i="7"/>
  <c r="R84" i="7"/>
  <c r="P92" i="7"/>
  <c r="J66" i="3"/>
  <c r="J69" i="3"/>
  <c r="J64" i="4"/>
  <c r="J65" i="5"/>
  <c r="J63" i="2"/>
  <c r="J67" i="2"/>
  <c r="E48" i="7"/>
  <c r="J76" i="7"/>
  <c r="E77" i="5"/>
  <c r="J81" i="5"/>
  <c r="E48" i="4"/>
  <c r="J52" i="4"/>
  <c r="J70" i="3"/>
  <c r="J84" i="3"/>
  <c r="E48" i="3"/>
  <c r="J52" i="2"/>
  <c r="E77" i="2"/>
  <c r="F35" i="5"/>
  <c r="F35" i="7"/>
  <c r="F36" i="4"/>
  <c r="F36" i="5"/>
  <c r="F37" i="2"/>
  <c r="F37" i="5"/>
  <c r="F35" i="3"/>
  <c r="F37" i="4"/>
  <c r="F36" i="2"/>
  <c r="F37" i="3"/>
  <c r="F37" i="7"/>
  <c r="F35" i="4"/>
  <c r="F36" i="3"/>
  <c r="F36" i="7"/>
  <c r="F35" i="2"/>
  <c r="J61" i="4" l="1"/>
  <c r="J37" i="7"/>
  <c r="J36" i="7"/>
  <c r="J35" i="7"/>
  <c r="J83" i="7"/>
  <c r="J82" i="7" s="1"/>
  <c r="R83" i="7"/>
  <c r="R82" i="7" s="1"/>
  <c r="J88" i="5"/>
  <c r="J87" i="5" s="1"/>
  <c r="J91" i="3"/>
  <c r="J90" i="3" s="1"/>
  <c r="J88" i="2"/>
  <c r="J87" i="2" s="1"/>
  <c r="J61" i="2"/>
  <c r="T83" i="7"/>
  <c r="T82" i="7" s="1"/>
  <c r="P88" i="5"/>
  <c r="P87" i="5" s="1"/>
  <c r="P91" i="3"/>
  <c r="P90" i="3" s="1"/>
  <c r="P88" i="2"/>
  <c r="P87" i="2" s="1"/>
  <c r="R88" i="2"/>
  <c r="R87" i="2" s="1"/>
  <c r="P83" i="7"/>
  <c r="P82" i="7" s="1"/>
  <c r="R85" i="4"/>
  <c r="R84" i="4" s="1"/>
  <c r="T91" i="3"/>
  <c r="T90" i="3" s="1"/>
  <c r="T85" i="4"/>
  <c r="T84" i="4"/>
  <c r="T88" i="2"/>
  <c r="T87" i="2" s="1"/>
  <c r="R88" i="5"/>
  <c r="R87" i="5" s="1"/>
  <c r="T88" i="5"/>
  <c r="T87" i="5" s="1"/>
  <c r="R91" i="3"/>
  <c r="R90" i="3" s="1"/>
  <c r="J60" i="3"/>
  <c r="J60" i="5"/>
  <c r="J60" i="4"/>
  <c r="J66" i="2"/>
  <c r="W32" i="1"/>
  <c r="AK32" i="1" s="1"/>
  <c r="W33" i="1"/>
  <c r="AK33" i="1" s="1"/>
  <c r="W31" i="1"/>
  <c r="AK31" i="1" s="1"/>
  <c r="J60" i="7" l="1"/>
  <c r="J60" i="2"/>
  <c r="J59" i="5"/>
  <c r="J59" i="2"/>
  <c r="J30" i="4"/>
  <c r="J30" i="7"/>
  <c r="J59" i="3"/>
  <c r="AG60" i="1" l="1"/>
  <c r="F33" i="7"/>
  <c r="AG57" i="1"/>
  <c r="F33" i="4"/>
  <c r="J59" i="4"/>
  <c r="J59" i="7"/>
  <c r="J30" i="2"/>
  <c r="J30" i="3"/>
  <c r="J30" i="5"/>
  <c r="AN57" i="1" l="1"/>
  <c r="AJ62" i="1"/>
  <c r="AN60" i="1"/>
  <c r="AN62" i="1" s="1"/>
  <c r="J33" i="7"/>
  <c r="AG58" i="1"/>
  <c r="F33" i="5"/>
  <c r="J33" i="4"/>
  <c r="AG56" i="1"/>
  <c r="F33" i="3"/>
  <c r="AG55" i="1"/>
  <c r="F33" i="2"/>
  <c r="AN58" i="1" l="1"/>
  <c r="AN55" i="1"/>
  <c r="AG54" i="1"/>
  <c r="AJ63" i="1"/>
  <c r="J39" i="7"/>
  <c r="J33" i="5"/>
  <c r="J39" i="4"/>
  <c r="AN56" i="1"/>
  <c r="J33" i="3"/>
  <c r="J33" i="2"/>
  <c r="AK26" i="1" l="1"/>
  <c r="W29" i="1" s="1"/>
  <c r="AK29" i="1" s="1"/>
  <c r="AK35" i="1" s="1"/>
  <c r="J39" i="5"/>
  <c r="J39" i="3"/>
  <c r="AN63" i="1"/>
  <c r="AN54" i="1"/>
  <c r="J39" i="2"/>
</calcChain>
</file>

<file path=xl/sharedStrings.xml><?xml version="1.0" encoding="utf-8"?>
<sst xmlns="http://schemas.openxmlformats.org/spreadsheetml/2006/main" count="4915" uniqueCount="821">
  <si>
    <t>Export Komplet</t>
  </si>
  <si>
    <t>VZ</t>
  </si>
  <si>
    <t>2.0</t>
  </si>
  <si>
    <t/>
  </si>
  <si>
    <t>&gt;&gt;  skryté sloupce  &lt;&lt;</t>
  </si>
  <si>
    <t>15</t>
  </si>
  <si>
    <t>REKAPITULACE STAVBY</t>
  </si>
  <si>
    <t>v ---  níže se nacházejí doplnkové a pomocné údaje k sestavám  --- v</t>
  </si>
  <si>
    <t>Kód:</t>
  </si>
  <si>
    <t>328-3</t>
  </si>
  <si>
    <t>Stavba:</t>
  </si>
  <si>
    <t>KSO:</t>
  </si>
  <si>
    <t>827</t>
  </si>
  <si>
    <t>CC-CZ:</t>
  </si>
  <si>
    <t>22</t>
  </si>
  <si>
    <t>Místo:</t>
  </si>
  <si>
    <t>Datum:</t>
  </si>
  <si>
    <t>CZ-CPV:</t>
  </si>
  <si>
    <t>45230000-8</t>
  </si>
  <si>
    <t>CZ-CPA:</t>
  </si>
  <si>
    <t>42.21.2</t>
  </si>
  <si>
    <t>Zadavatel:</t>
  </si>
  <si>
    <t>IČ:</t>
  </si>
  <si>
    <t>Městys Bernartice</t>
  </si>
  <si>
    <t>DIČ:</t>
  </si>
  <si>
    <t>Zhotovitel:</t>
  </si>
  <si>
    <t>Projektant:</t>
  </si>
  <si>
    <t>Ing.František Sedláček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</si>
  <si>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</si>
  <si>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</si>
  <si>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</si>
  <si>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</si>
  <si>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</si>
  <si>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</si>
  <si>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</si>
  <si>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</si>
  <si>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</si>
  <si>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</si>
  <si>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</si>
  <si>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</si>
  <si>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</si>
  <si>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</si>
  <si>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</si>
  <si>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</si>
  <si>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</si>
  <si>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</si>
  <si>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</si>
  <si>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</si>
  <si>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</si>
  <si>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</si>
  <si>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</si>
  <si>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</si>
  <si>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</si>
  <si>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</si>
  <si>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</si>
  <si>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</si>
  <si>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</si>
  <si>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</si>
  <si>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</si>
  <si>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</si>
  <si>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</si>
  <si>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</si>
  <si>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</si>
  <si>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</si>
  <si>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</si>
  <si>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/</t>
  </si>
  <si>
    <t>SO 26</t>
  </si>
  <si>
    <t>Vodovodní přivaděč Bilinka</t>
  </si>
  <si>
    <t>STA</t>
  </si>
  <si>
    <t>1</t>
  </si>
  <si>
    <t>2</t>
  </si>
  <si>
    <t>SO 27</t>
  </si>
  <si>
    <t>Vodovodní řad Bi-1</t>
  </si>
  <si>
    <t>SO 28</t>
  </si>
  <si>
    <t>Vodovodní řad Bi-1-1</t>
  </si>
  <si>
    <t>SO 29</t>
  </si>
  <si>
    <t>Vodovodní řad Bi-2</t>
  </si>
  <si>
    <t>SO 32</t>
  </si>
  <si>
    <t>Vodovodní přípojky</t>
  </si>
  <si>
    <t>SO 33</t>
  </si>
  <si>
    <t>Vedlejší a ostatní náklady</t>
  </si>
  <si>
    <t>KRYCÍ LIST SOUPISU PRACÍ</t>
  </si>
  <si>
    <t>Objekt:</t>
  </si>
  <si>
    <t>SO 26 - Vodovodní přivaděč Bilinka</t>
  </si>
  <si>
    <t>REKAPITULACE ČLENĚNÍ SOUPISU PRACÍ</t>
  </si>
  <si>
    <t>Kód dílu - Popis</t>
  </si>
  <si>
    <t>Cena celkem [CZK]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</si>
  <si>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</si>
  <si>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</si>
  <si>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</si>
  <si>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</si>
  <si>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</si>
  <si>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997 - Přesun sutě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</si>
  <si>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</si>
  <si>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</si>
  <si>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</si>
  <si>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</si>
  <si>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</si>
  <si>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</si>
  <si>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</si>
  <si>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</si>
  <si>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</si>
  <si>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</si>
  <si>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</si>
  <si>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</si>
  <si>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</si>
  <si>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</si>
  <si>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</si>
  <si>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</si>
  <si>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</si>
  <si>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Zemní práce</t>
  </si>
  <si>
    <t>K</t>
  </si>
  <si>
    <t>111301111</t>
  </si>
  <si>
    <t>Sejmutí drnu tl. do 100 mm, v jakékoliv ploše</t>
  </si>
  <si>
    <t>m2</t>
  </si>
  <si>
    <t>CS ÚRS 2024 01</t>
  </si>
  <si>
    <t>4</t>
  </si>
  <si>
    <t>Online PSC</t>
  </si>
  <si>
    <t>https://podminky.urs.cz/item/CS_URS_2024_01/111301111</t>
  </si>
  <si>
    <t>VV</t>
  </si>
  <si>
    <t>2*4"stan. 0,00 až 3,00+1 m před 0,00 - Tráva - strojně - výkres C.5, D.46"</t>
  </si>
  <si>
    <t>2*4"stan. 10,98 až 14,98 - Tráva - strojně"</t>
  </si>
  <si>
    <t>2*2"stan. 108,63 až 110,63 - Tráva - strojně"</t>
  </si>
  <si>
    <t>2*2"stan. 157,71 až 159,71 - Tráva - strojně"</t>
  </si>
  <si>
    <t>2*2"stan. 404,42 až 406,42 - Tráva - strojně"</t>
  </si>
  <si>
    <t>Součet</t>
  </si>
  <si>
    <t>115101201</t>
  </si>
  <si>
    <t>Čerpání vody na dopravní výšku do 10 m s uvažovaným průměrným přítokem do 500 l/min</t>
  </si>
  <si>
    <t>hod</t>
  </si>
  <si>
    <t>https://podminky.urs.cz/item/CS_URS_2024_01/115101201</t>
  </si>
  <si>
    <t>3</t>
  </si>
  <si>
    <t>115101301</t>
  </si>
  <si>
    <t>Pohotovost záložní čerpací soupravy pro dopravní výšku do 10 m s uvažovaným průměrným přítokem do 500 l/min</t>
  </si>
  <si>
    <t>den</t>
  </si>
  <si>
    <t>https://podminky.urs.cz/item/CS_URS_2024_01/115101301</t>
  </si>
  <si>
    <t>121151104</t>
  </si>
  <si>
    <t>Sejmutí ornice strojně při souvislé ploše do 100 m2, tl. vrstvy přes 200 do 250 mm</t>
  </si>
  <si>
    <t>https://podminky.urs.cz/item/CS_URS_2024_01/121151104</t>
  </si>
  <si>
    <t>2*2"stan. 213,35 až 215,35 - Tráva - ORNICE - strojně - výkres C.5, D.46"</t>
  </si>
  <si>
    <t>2*2"stan. 307,69 až 309,69 - Tráva - ORNICE - strojně"</t>
  </si>
  <si>
    <t>2*2"stan. 475,03 až 477,03 - Tráva - ORNICE - strojně"</t>
  </si>
  <si>
    <t>2*2"stan. 531,00 až 533,00 - Tráva - ORNICE - strojně"</t>
  </si>
  <si>
    <t>5</t>
  </si>
  <si>
    <t>131251100</t>
  </si>
  <si>
    <t>Hloubení nezapažených jam a zářezů strojně s urovnáním dna do předepsaného profilu a spádu v hornině třídy těžitelnosti I skupiny 3 do 20 m3</t>
  </si>
  <si>
    <t>m3</t>
  </si>
  <si>
    <t>https://podminky.urs.cz/item/CS_URS_2024_01/131251100</t>
  </si>
  <si>
    <t>(1,45-0,1)*2*2"stan. 108,63 až 110,63 - Tráva - strojně - Tráva - strojně - výkres C.5, D.46"</t>
  </si>
  <si>
    <t>(1,41-0,1)*2*2"stan. 157,71 až 159,71 - Tráva - strojně"</t>
  </si>
  <si>
    <t>(1,45-0,1)*2*2"stan. 404,42 až 406,42 - Tráva - strojně"</t>
  </si>
  <si>
    <t>(1,45-0,25)*2*2"stan. 531,00 až 533,00 - Tráva - ORNICE - strojně"</t>
  </si>
  <si>
    <t>20,840*0,8"80% z celku"</t>
  </si>
  <si>
    <t>6</t>
  </si>
  <si>
    <t>131251202</t>
  </si>
  <si>
    <t>Hloubení zapažených jam a zářezů strojně s urovnáním dna do předepsaného profilu a spádu v hornině třídy těžitelnosti I skupiny 3 přes 20 do 50 m3</t>
  </si>
  <si>
    <t>https://podminky.urs.cz/item/CS_URS_2024_01/131251202</t>
  </si>
  <si>
    <t>(1,70-0,1)*2*4"stan. 0,00 až 3,00+1 m před 0,00 - Tráva - strojně - výkres C.5, D.46"</t>
  </si>
  <si>
    <t>(1,70-0,1)*2*4"stan. 10,98 až 14,98 - Tráva - strojně"</t>
  </si>
  <si>
    <t>(1,64-0,25)*2*2"stan. 213,35 až 215,35 - Tráva - ORNICE - strojně - výkres C.5, D.46"</t>
  </si>
  <si>
    <t>(1,56-0,25)*2*2"stan. 307,69 až 309,69 - Tráva - ORNICE - strojně"</t>
  </si>
  <si>
    <t>(1,72-0,25)*2*2"stan. 475,03 až 477,03 - Tráva - ORNICE - strojně"</t>
  </si>
  <si>
    <t>42,280*0,8"80% z celku"</t>
  </si>
  <si>
    <t>7</t>
  </si>
  <si>
    <t>131451100</t>
  </si>
  <si>
    <t>Hloubení nezapažených jam a zářezů strojně s urovnáním dna do předepsaného profilu a spádu v hornině třídy těžitelnosti II skupiny 5 do 20 m3</t>
  </si>
  <si>
    <t>https://podminky.urs.cz/item/CS_URS_2024_01/131451100</t>
  </si>
  <si>
    <t>20,84*0,2"20% z celku"</t>
  </si>
  <si>
    <t>8</t>
  </si>
  <si>
    <t>131451201</t>
  </si>
  <si>
    <t>Hloubení zapažených jam a zářezů strojně s urovnáním dna do předepsaného profilu a spádu v hornině třídy těžitelnosti II skupiny 5 do 20 m3</t>
  </si>
  <si>
    <t>https://podminky.urs.cz/item/CS_URS_2024_01/131451201</t>
  </si>
  <si>
    <t>42,28*0,2"20% z celku"</t>
  </si>
  <si>
    <t>9</t>
  </si>
  <si>
    <t>141721213</t>
  </si>
  <si>
    <t>Řízený zemní protlak délky protlaku do 50 m v hornině třídy těžitelnosti I a II, skupiny 1 až 4 včetně zatažení trub v hloubce do 6 m průměru vrtu přes 110 do 140 mm</t>
  </si>
  <si>
    <t>m</t>
  </si>
  <si>
    <t>https://podminky.urs.cz/item/CS_URS_2024_01/141721213</t>
  </si>
  <si>
    <t>10</t>
  </si>
  <si>
    <t>141721253</t>
  </si>
  <si>
    <t>Řízený zemní protlak délky protlaku přes 50 do 100 m v hornině třídy těžitelnosti I a II, skupiny 1 až 4 včetně zatažení trub v hloubce do 6 m průměru vrtu přes 110 do 140 mm</t>
  </si>
  <si>
    <t>https://podminky.urs.cz/item/CS_URS_2024_01/141721253</t>
  </si>
  <si>
    <t>109-12"stan. 12,00 až 109,00 - výkres C.5, D.46"</t>
  </si>
  <si>
    <t>214-158"stan. 158,00 až 214,00"</t>
  </si>
  <si>
    <t>308-214"stan. 214,00 až 308,00"</t>
  </si>
  <si>
    <t>405-308"stan. 405,00 až 308,00"</t>
  </si>
  <si>
    <t>476-405"stan. 405,00 až 476,00"</t>
  </si>
  <si>
    <t>533-476"stan. 476,00 až 533,00"</t>
  </si>
  <si>
    <t>11</t>
  </si>
  <si>
    <t>M</t>
  </si>
  <si>
    <t>RMAT0002</t>
  </si>
  <si>
    <t>Trubka vodovodní dvouvrstvá PE 100 RC 110x10,0 mm, SDR11, PN16, s ochranným pláštěm z PP, s integrovaným detekčním vodičem, ČSN EN 12201 (PAS 1075 typ 3); návin 100 m</t>
  </si>
  <si>
    <t>525,12315270936*1,015 'Přepočtené koeficientem množství</t>
  </si>
  <si>
    <t>12</t>
  </si>
  <si>
    <t>151101101</t>
  </si>
  <si>
    <t>Zřízení pažení a rozepření stěn rýh pro podzemní vedení příložné pro jakoukoliv mezerovitost, hloubky do 2 m</t>
  </si>
  <si>
    <t>https://podminky.urs.cz/item/CS_URS_2024_01/151101101</t>
  </si>
  <si>
    <t>13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</si>
  <si>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</si>
  <si>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</si>
  <si>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https://podminky.urs.cz/item/CS_URS_2024_01/151101111</t>
  </si>
  <si>
    <t>14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</si>
  <si>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</si>
  <si>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</si>
  <si>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https://podminky.urs.cz/item/CS_URS_2024_01/162351104</t>
  </si>
  <si>
    <t>16,672+33,824"hloubení hor.3"</t>
  </si>
  <si>
    <t>-48,134"zásyp"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</si>
  <si>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</si>
  <si>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</si>
  <si>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https://podminky.urs.cz/item/CS_URS_2024_01/162351124</t>
  </si>
  <si>
    <t>4,168+8,456"hloubení hor.5"</t>
  </si>
  <si>
    <t>-10"zásyp"</t>
  </si>
  <si>
    <t>16</t>
  </si>
  <si>
    <t>t</t>
  </si>
  <si>
    <t>17</t>
  </si>
  <si>
    <t>171251201</t>
  </si>
  <si>
    <t>Uložení sypaniny na skládky nebo meziskládky bez hutnění s upravením uložené sypaniny do předepsaného tvaru</t>
  </si>
  <si>
    <t>https://podminky.urs.cz/item/CS_URS_2024_01/171251201</t>
  </si>
  <si>
    <t>2,362+2,624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</si>
  <si>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</si>
  <si>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</si>
  <si>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</si>
  <si>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-0,3*0,3*3,14*0,7*25"beton pro označníky"</t>
  </si>
  <si>
    <t>-0,04*1"obetonování poklopů mimo silnici a cestu"</t>
  </si>
  <si>
    <t>Mezisoučet</t>
  </si>
  <si>
    <t>181351004</t>
  </si>
  <si>
    <t>Rozprostření a urovnání ornice v rovině nebo ve svahu sklonu do 1:5 strojně při souvislé ploše do 100 m2, tl. vrstvy přes 200 do 250 mm</t>
  </si>
  <si>
    <t>https://podminky.urs.cz/item/CS_URS_2024_01/181351004</t>
  </si>
  <si>
    <t>181411131</t>
  </si>
  <si>
    <t>Založení trávníku na půdě předem připravené plochy do 1000 m2 výsevem včetně utažení parkového v rovině nebo na svahu do 1:5</t>
  </si>
  <si>
    <t>https://podminky.urs.cz/item/CS_URS_2024_01/181411131</t>
  </si>
  <si>
    <t>00572472</t>
  </si>
  <si>
    <t>osivo směs travní krajinná-rovinná</t>
  </si>
  <si>
    <t>kg</t>
  </si>
  <si>
    <t>44"m2*0,02 - osivo 0,02 kg / m2 plochy - výk.C.5"</t>
  </si>
  <si>
    <t>44*0,02 'Přepočtené koeficientem množství</t>
  </si>
  <si>
    <t>181951111</t>
  </si>
  <si>
    <t>Úprava pláně vyrovnáním výškových rozdílů strojně v hornině třídy těžitelnosti I, skupiny 1 až 3 bez zhutnění</t>
  </si>
  <si>
    <t>https://podminky.urs.cz/item/CS_URS_2024_01/181951111</t>
  </si>
  <si>
    <t>Zakládání</t>
  </si>
  <si>
    <t>275321211</t>
  </si>
  <si>
    <t>Základy z betonu železového (bez výztuže) patky z betonu bez zvláštních nároků na prostředí tř. C 12/15</t>
  </si>
  <si>
    <t>https://podminky.urs.cz/item/CS_URS_2024_01/275321211</t>
  </si>
  <si>
    <t>275351101</t>
  </si>
  <si>
    <t>Bednění základových konstrukcí oboustranné bloků zřízení</t>
  </si>
  <si>
    <t>https://podminky.urs.cz/item/CS_URS_2024_01/275351101</t>
  </si>
  <si>
    <t>275351102</t>
  </si>
  <si>
    <t>Bednění základových konstrukcí oboustranné bloků odstranění</t>
  </si>
  <si>
    <t>https://podminky.urs.cz/item/CS_URS_2024_01/275351102</t>
  </si>
  <si>
    <t>14011026</t>
  </si>
  <si>
    <t>trubka ocelová bezešvá hladká jakost 11 353 51x3,2mm</t>
  </si>
  <si>
    <t>Vodorovné konstrukce</t>
  </si>
  <si>
    <t>452323151</t>
  </si>
  <si>
    <t>Podkladní a zajišťovací konstrukce z betonu železového v otevřeném výkopu bez zvýšených nároků na prostředí bloky pro potrubí z betonu tř. C 20/25</t>
  </si>
  <si>
    <t>https://podminky.urs.cz/item/CS_URS_2024_01/452323151</t>
  </si>
  <si>
    <t>0,04*1"obetonování poklopů mimo silnici a cestu"</t>
  </si>
  <si>
    <t>Trubní vedení</t>
  </si>
  <si>
    <t>857242122</t>
  </si>
  <si>
    <t>Montáž litinových tvarovek na potrubí litinovém tlakovém jednoosých na potrubí z trub přírubových v otevřeném výkopu, kanálu nebo v šachtě DN 80</t>
  </si>
  <si>
    <t>kus</t>
  </si>
  <si>
    <t>https://podminky.urs.cz/item/CS_URS_2024_01/857242122</t>
  </si>
  <si>
    <t xml:space="preserve">2"stávající tvarovky - PŘECHOD, ŠOUPĚ - DN PŘEDPOKLÁDANÁ" </t>
  </si>
  <si>
    <t>857312122</t>
  </si>
  <si>
    <t>Montáž litinových tvarovek na potrubí litinovém tlakovém jednoosých na potrubí z trub přírubových v otevřeném výkopu, kanálu nebo v šachtě DN 150</t>
  </si>
  <si>
    <t>https://podminky.urs.cz/item/CS_URS_2024_01/857312122</t>
  </si>
  <si>
    <t>0400150160.001R</t>
  </si>
  <si>
    <t>příruba - DN150/pro potrubí 160 mm vodovodní lPE, z tvárné litiny GGG 400 - DIN 1693, pitná voda, neagresívní odpadní voda PN 16</t>
  </si>
  <si>
    <t>1"NAPOJENÍ NA STÁVAJÍCÍ VODOVOD"</t>
  </si>
  <si>
    <t>8510150100.002R</t>
  </si>
  <si>
    <t>přírubový T-kus DN 150/DN100, EN 545(DIN 28614), provozní tlak max. PN 16, z tvárné litiny EN-GJS-400-18 EN 1563 (GGG 400 - DIN 1693) s epoxidovou ochrannou vrstvou, příruby podle EN 1092-2 (DIN 28605), standardní vrtání podle DIN 2501 - PN 10, vrtání PN 16 do DN200, určeno pro pitnou vodu a neagresivní odpadní vodu</t>
  </si>
  <si>
    <t>kpl</t>
  </si>
  <si>
    <t>877251101</t>
  </si>
  <si>
    <t>Montáž tvarovek na vodovodním plastovém potrubí z polyetylenu PE 100 elektrotvarovek SDR 11/PN16 spojek, oblouků nebo redukcí d 110</t>
  </si>
  <si>
    <t>https://podminky.urs.cz/item/CS_URS_2024_01/877251101</t>
  </si>
  <si>
    <t>1"výkres kladečské schéma - v seznamu položka číslo 5"</t>
  </si>
  <si>
    <t>28653136</t>
  </si>
  <si>
    <t>nákružek lemový PE 100 SDR11 110mm</t>
  </si>
  <si>
    <t>28654410</t>
  </si>
  <si>
    <t>příruba volná k lemovému nákružku z polypropylénu 110</t>
  </si>
  <si>
    <t>891241811</t>
  </si>
  <si>
    <t>Demontáž vodovodních armatur na potrubí šoupátek nebo klapek uzavíracích v otevřeném výkopu nebo v šachtách DN 80</t>
  </si>
  <si>
    <t>https://podminky.urs.cz/item/CS_URS_2024_01/891241811</t>
  </si>
  <si>
    <t xml:space="preserve">3"stávající tvarovky - PŘECHOD, ŠOUPĚ, HYDRANT" </t>
  </si>
  <si>
    <t>891247112</t>
  </si>
  <si>
    <t>Montáž vodovodních armatur na potrubí hydrantů podzemních (bez osazení poklopů) DN 80</t>
  </si>
  <si>
    <t>https://podminky.urs.cz/item/CS_URS_2024_01/891247112</t>
  </si>
  <si>
    <t xml:space="preserve">1"stávající tvarovky - HYDRANT" </t>
  </si>
  <si>
    <t>891261112</t>
  </si>
  <si>
    <t>Montáž vodovodních armatur na potrubí šoupátek nebo klapek uzavíracích v otevřeném výkopu nebo v šachtách s osazením zemní soupravy (bez poklopů) DN 100</t>
  </si>
  <si>
    <t>https://podminky.urs.cz/item/CS_URS_2024_01/891261112</t>
  </si>
  <si>
    <t>1"výkres kladečské schéma - v seznamu položka číslo 4"</t>
  </si>
  <si>
    <t>4002100000.004R</t>
  </si>
  <si>
    <t>šoupě přírubové vovodovodní DN 100, krátká stavební délka EN 558-1 GR14, tělo z tvárné litiny s vnitřní i vnější epoxidovou úpravou, příruby podle EN 1092-2, vrtání přírub dle EN 1092.2-PN10-16, určeno pro pitnou vodu a neagresivní odpadní vodu</t>
  </si>
  <si>
    <t>9002050100.005R</t>
  </si>
  <si>
    <t>souprava zemní tuhá pro šoupátka DN 50 až 100 mm, Rd 1,50 m, chránička s integrovaným spojovacím mechanismem</t>
  </si>
  <si>
    <t>892271111</t>
  </si>
  <si>
    <t>Tlakové zkoušky vodou na potrubí DN 100 nebo 125</t>
  </si>
  <si>
    <t>https://podminky.urs.cz/item/CS_URS_2024_01/892271111</t>
  </si>
  <si>
    <t>892273122</t>
  </si>
  <si>
    <t>Proplach a dezinfekce vodovodního potrubí DN od 80 do 125</t>
  </si>
  <si>
    <t>https://podminky.urs.cz/item/CS_URS_2024_01/892273122</t>
  </si>
  <si>
    <t>899401112</t>
  </si>
  <si>
    <t>Osazení poklopů litinových šoupátkových</t>
  </si>
  <si>
    <t>https://podminky.urs.cz/item/CS_URS_2024_01/899401112</t>
  </si>
  <si>
    <t xml:space="preserve">1"stávající tvarovky - ŠOUPĚ" </t>
  </si>
  <si>
    <t>1"NOVÉ"</t>
  </si>
  <si>
    <t>1750000000.006R</t>
  </si>
  <si>
    <t>poklop litinový typ - šoupátkový, těžký, materiál šedá litina, bitumenovaná, max.zatížení 200 kN</t>
  </si>
  <si>
    <t>899401113</t>
  </si>
  <si>
    <t>Osazení poklopů litinových hydrantových</t>
  </si>
  <si>
    <t>https://podminky.urs.cz/item/CS_URS_2024_01/899401113</t>
  </si>
  <si>
    <t>8997211110.007R</t>
  </si>
  <si>
    <t>Proměření integrovaného detekčního vodiče (signálního vodiče) DN do 150 mm na potrubí</t>
  </si>
  <si>
    <t>997</t>
  </si>
  <si>
    <t>Přesun sutě</t>
  </si>
  <si>
    <t>997002511</t>
  </si>
  <si>
    <t>Vodorovné přemístění suti a vybouraných hmot bez naložení, se složením a hrubým urovnáním na vzdálenost do 1 km</t>
  </si>
  <si>
    <t>https://podminky.urs.cz/item/CS_URS_2024_01/997002511</t>
  </si>
  <si>
    <t>997002519</t>
  </si>
  <si>
    <t>Vodorovné přemístění suti a vybouraných hmot bez naložení, se složením a hrubým urovnáním Příplatek k ceně za každý další započatý 1 km přes 1 km</t>
  </si>
  <si>
    <t>https://podminky.urs.cz/item/CS_URS_2024_01/997002519</t>
  </si>
  <si>
    <t>0,052*14"skládka do 15 km"</t>
  </si>
  <si>
    <t>997002611</t>
  </si>
  <si>
    <t>Nakládání suti a vybouraných hmot na dopravní prostředek pro vodorovné přemístění</t>
  </si>
  <si>
    <t>https://podminky.urs.cz/item/CS_URS_2024_01/997002611</t>
  </si>
  <si>
    <t>997013631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</si>
  <si>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</si>
  <si>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</si>
  <si>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PSV</t>
  </si>
  <si>
    <t>Práce a dodávky PSV</t>
  </si>
  <si>
    <t>783</t>
  </si>
  <si>
    <t>Dokončovací práce - nátěry</t>
  </si>
  <si>
    <t>783614663</t>
  </si>
  <si>
    <t>Základní antikorozní nátěr armatur a kovových potrubí jednonásobný potrubí přes DN 50 do DN 100 mm syntetický samozákladující</t>
  </si>
  <si>
    <t>https://podminky.urs.cz/item/CS_URS_2024_01/783614663</t>
  </si>
  <si>
    <t>SO 27 - Vodovodní řad Bi-1</t>
  </si>
  <si>
    <t xml:space="preserve">    5 - Komunikace pozemní</t>
  </si>
  <si>
    <t xml:space="preserve">    9 - Ostatní konstrukce a práce, bourání</t>
  </si>
  <si>
    <t xml:space="preserve">    998 - Přesun hmot</t>
  </si>
  <si>
    <t>0,09*2"stan. 3,91 až 4,00 - Tráva - strojně - výkres C.5, D.47"</t>
  </si>
  <si>
    <t>2*2"stan. 92,50 až 94,50 - Tráva - strojně"</t>
  </si>
  <si>
    <t>1*1"stan. 106,90 až 107,60 - Tráva - strojně"</t>
  </si>
  <si>
    <t>1*1"stan. 109,60 až 110,60 - Tráva - strojně"</t>
  </si>
  <si>
    <t>1*1"stan. 129,00 až 130,00 - Tráva - strojně"</t>
  </si>
  <si>
    <t>2*2"stan. 135,12 až 137,12 - Tráva - strojně"</t>
  </si>
  <si>
    <t>1*1"stan. 218,20 až 219,20 - Tráva - strojně"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</si>
  <si>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</si>
  <si>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</si>
  <si>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https://podminky.urs.cz/item/CS_URS_2024_01/113107321</t>
  </si>
  <si>
    <t>1*1"stan. 75,60 až 76,60 - Makadam - strojně - výkres C.5, D.47"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</si>
  <si>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</si>
  <si>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</si>
  <si>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https://podminky.urs.cz/item/CS_URS_2024_01/113107323</t>
  </si>
  <si>
    <t>1*1"stan. 152,30 až 153,30 - Silnice - strojně - výkres C.5, D.47"</t>
  </si>
  <si>
    <t>1*1"stan. 167,20 až 177,20 - Silnice - strojně"</t>
  </si>
  <si>
    <t>1*1"stan. 197,30 až 198,30 - Silnice - strojně"</t>
  </si>
  <si>
    <t>2*2"stan. 235,50 až 237,50 - Silnice - strojně"</t>
  </si>
  <si>
    <t>2*2"stan. 239,70 až 241,70 - Silnice - strojně"</t>
  </si>
  <si>
    <t>1*1"stan. 249,20 až 250,20 - Silnice - strojně"</t>
  </si>
  <si>
    <t>1*1"stan. 285,00až 286,00 - Silnice - strojně"</t>
  </si>
  <si>
    <t>3,5*2"stan. 294,50 až 298,00 - Silnice - strojně"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</si>
  <si>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</si>
  <si>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</si>
  <si>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https://podminky.urs.cz/item/CS_URS_2024_01/113107341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</si>
  <si>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</si>
  <si>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</si>
  <si>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https://podminky.urs.cz/item/CS_URS_2024_01/113107342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</si>
  <si>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</si>
  <si>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</si>
  <si>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https://podminky.urs.cz/item/CS_URS_2024_01/119001406</t>
  </si>
  <si>
    <t>5*0,8"ksxš - stáv.kanalizace - výkres C.3, D.47"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</si>
  <si>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</si>
  <si>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</si>
  <si>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https://podminky.urs.cz/item/CS_URS_2024_01/119001421</t>
  </si>
  <si>
    <t>2*0,8"stávající sdělovací kabely - výkres C.5, D.47"</t>
  </si>
  <si>
    <t>3,91*2"stan. 0,00 až 3,91 - Tráva - ORNICE - strojně - výkres C.5, D.47"</t>
  </si>
  <si>
    <t>122252203</t>
  </si>
  <si>
    <t>Odkopávky a prokopávky nezapažené pro silnice a dálnice strojně v hornině třídy těžitelnosti I do 100 m3</t>
  </si>
  <si>
    <t>https://podminky.urs.cz/item/CS_URS_2024_01/122252203</t>
  </si>
  <si>
    <t>1*1*0,05"stan. 75,60 až 76,60 - Makadam - strojně - výkres C.5, D.47"</t>
  </si>
  <si>
    <t>1*1*0,20"stan. 152,30 až 153,30 - Silnice - strojně - výkres C.5, D.47"</t>
  </si>
  <si>
    <t>1*1*0,20"stan. 167,20 až 177,20 - Silnice - strojně"</t>
  </si>
  <si>
    <t>1*1*0,20"stan. 197,30 až 198,30 - Silnice - strojně"</t>
  </si>
  <si>
    <t>2*2*0,20"stan. 235,50 až 237,50 - Silnice - strojně"</t>
  </si>
  <si>
    <t>2*2*0,20"stan. 239,70 až 241,70 - Silnice - strojně"</t>
  </si>
  <si>
    <t>1*1*0,20"stan. 249,20 až 250,20 - Silnice - strojně"</t>
  </si>
  <si>
    <t>1*1*0,20"stan. 285,00až 286,00 - Silnice - strojně"</t>
  </si>
  <si>
    <t>3,5*2*0,20"stan. 294,50 až 298,00 - Silnice - strojně"</t>
  </si>
  <si>
    <t>129001101</t>
  </si>
  <si>
    <t>Příplatek k cenám vykopávek za ztížení vykopávky v blízkosti podzemního vedení nebo výbušnin v horninách jakékoliv třídy</t>
  </si>
  <si>
    <t>https://podminky.urs.cz/item/CS_URS_2024_01/129001101</t>
  </si>
  <si>
    <t>7*0,8*1,2"stávající sdělovací kabely a kanalizace - výkres C.5, D.47"</t>
  </si>
  <si>
    <t>131251102</t>
  </si>
  <si>
    <t>Hloubení nezapažených jam a zářezů strojně s urovnáním dna do předepsaného profilu a spádu v hornině třídy těžitelnosti I skupiny 3 přes 20 do 50 m3</t>
  </si>
  <si>
    <t>https://podminky.urs.cz/item/CS_URS_2024_01/131251102</t>
  </si>
  <si>
    <t>(1,45-0,25)*3,91*2"stan. 0,00 až 3,91 - Tráva - ORNICE - strojně - výkres C.5, D.47"</t>
  </si>
  <si>
    <t>(1,45-0,1)*0,09*2"stan. 3,91 až 4,00 - Tráva - strojně - výkres C.5, D.47"</t>
  </si>
  <si>
    <t>(1,40-0,25)*1*1"stan. 75,60 až 76,60 - Makadam - strojně - výkres C.5, D.47"</t>
  </si>
  <si>
    <t>(1,44-0,1)*2*2"stan. 92,50 až 94,50 - Tráva - strojně"</t>
  </si>
  <si>
    <t>(1,39-0,1)*1*1"stan. 129,00 až 130,00 - Tráva - strojně"</t>
  </si>
  <si>
    <t>(1,29-0,1)*2*2"stan. 135,12 až 137,12 - Tráva - strojně"</t>
  </si>
  <si>
    <t>(1,31-0,5)*1*1"stan. 152,30 až 153,30 - Silnice - strojně - výkres C.5, D.47"</t>
  </si>
  <si>
    <t>(1,37-0,5)*1*1"stan. 167,20 až 177,20 - Silnice - strojně"</t>
  </si>
  <si>
    <t>(1,40-0,5)*1*1"stan. 197,30 až 198,30 - Silnice - strojně"</t>
  </si>
  <si>
    <t>(1,46-0,1)*1*1"stan. 218,20 až 219,20 - Tráva - strojně"</t>
  </si>
  <si>
    <t>(1,45-0,5)*2*2"stan. 235,50 až 237,50 - Silnice - strojně"</t>
  </si>
  <si>
    <t>(1,44-0,5)*1*1"stan. 285,00až 286,00 - Silnice - strojně"</t>
  </si>
  <si>
    <t>(1,45-0,5)*3,5*2"stan. 294,50 až 298,00 - Silnice - strojně"</t>
  </si>
  <si>
    <t>37,517*0,8"80% z celku"</t>
  </si>
  <si>
    <t>131251201</t>
  </si>
  <si>
    <t>Hloubení zapažených jam a zářezů strojně s urovnáním dna do předepsaného profilu a spádu v hornině třídy těžitelnosti I skupiny 3 do 20 m3</t>
  </si>
  <si>
    <t>https://podminky.urs.cz/item/CS_URS_2024_01/131251201</t>
  </si>
  <si>
    <t>(1,51-0,1)*1*1"stan. 106,90 až 107,60 - Tráva - strojně - výkres C.5, D.47"</t>
  </si>
  <si>
    <t>(1,53-0,1)*1*1"stan. 109,60 až 110,60 - Tráva - strojně"</t>
  </si>
  <si>
    <t>(1,54-0,5)*2*2"stan. 239,70 až 241,70 - Silnice - strojně"</t>
  </si>
  <si>
    <t>(1,51-0,5)*1*1"stan. 249,20 až 250,20 - Silnice - strojně"</t>
  </si>
  <si>
    <t>8,010*0,8"80% z celku"</t>
  </si>
  <si>
    <t>37,517*0,2"20% z celku"</t>
  </si>
  <si>
    <t>8,010*0,2"20% z celku"</t>
  </si>
  <si>
    <t>136-93,50"stan. 93,50 až 136,00 - výkres C.5, D.47"</t>
  </si>
  <si>
    <t>297-236"stan. 236,00 až 297,00"</t>
  </si>
  <si>
    <t>292,610837438424*1,015 'Přepočtené koeficientem množství</t>
  </si>
  <si>
    <t>1,51*(1+1+1+1)"stan. 106,90 až 107,60 - Tráva - strojně - výkres C.5, D.47"</t>
  </si>
  <si>
    <t>1,53*(1+1+1+1)"stan. 109,60 až 110,60 - Tráva - strojně"</t>
  </si>
  <si>
    <t>1,54*(2+2+2+2)"stan. 239,70 až 241,70 - Silnice - strojně"</t>
  </si>
  <si>
    <t>1,51*(1+1+1+1)"stan. 249,20 až 250,20 - Silnice - strojně"</t>
  </si>
  <si>
    <t>30,014+6,408"hloubení hor.3"</t>
  </si>
  <si>
    <t>4,050"odkopávky v hor.3"</t>
  </si>
  <si>
    <t>-45,099*0,85"zásyp"</t>
  </si>
  <si>
    <t>7,503+1,602"hloubení hor.5"</t>
  </si>
  <si>
    <t>-45,099*0,15"zásyp"</t>
  </si>
  <si>
    <t>2,138+2,340</t>
  </si>
  <si>
    <t>-(1*1*1)*2*1,5"šxdlxhlx ksx1,5 t/m3 obsyp HP"</t>
  </si>
  <si>
    <t>-0,3*0,3*3,14*0,7*5"beton pro označníky"</t>
  </si>
  <si>
    <t>-0,065*3"Blok B3, výkres D.56"</t>
  </si>
  <si>
    <t>-0,027*2"Blok B4"</t>
  </si>
  <si>
    <t>-0,04*6"obetonování poklopů mimo silnici a cestu"</t>
  </si>
  <si>
    <t>20"m2*0,02 - osivo 0,02 kg / m2 plochy - výk.C.5"</t>
  </si>
  <si>
    <t>20*0,02 'Přepočtené koeficientem množství</t>
  </si>
  <si>
    <t>181951112</t>
  </si>
  <si>
    <t>Úprava pláně vyrovnáním výškových rozdílů strojně v hornině třídy těžitelnosti I, skupiny 1 až 3 se zhutněním</t>
  </si>
  <si>
    <t>https://podminky.urs.cz/item/CS_URS_2024_01/181951112</t>
  </si>
  <si>
    <t>0,3*0,3*3,14*0,7*5"beton pro označníky, počet označníků se může změnit dle pokynu provádějící firmy, výkres D.55"</t>
  </si>
  <si>
    <t>0,6*0,7*4*5"ks označníků se může změnit dle pokynu provádějící firmy, výk.D.55"</t>
  </si>
  <si>
    <t>1,5*5"označník trubkový, výkres D.55"</t>
  </si>
  <si>
    <t>58343959</t>
  </si>
  <si>
    <t>kamenivo drcené hrubé frakce 32/63</t>
  </si>
  <si>
    <t>(1*1*1)*2*1,5"šxdlxhlx ksx1,5 t/m3 obsyp HP"</t>
  </si>
  <si>
    <t>452323141</t>
  </si>
  <si>
    <t>Podkladní a zajišťovací konstrukce z betonu železového v otevřeném výkopu bez zvýšených nároků na prostředí bloky pro potrubí z betonu tř. C 16/20</t>
  </si>
  <si>
    <t>https://podminky.urs.cz/item/CS_URS_2024_01/452323141</t>
  </si>
  <si>
    <t>0,065*3"Blok B3, výkres D.56"</t>
  </si>
  <si>
    <t>0,027*2"Blok B4"</t>
  </si>
  <si>
    <t>0,04*6"obetonování poklopů mimo silnici a cestu"</t>
  </si>
  <si>
    <t>452353111</t>
  </si>
  <si>
    <t>Bednění podkladních a zajišťovacích konstrukcí v otevřeném výkopu bloků pro potrubí zřízení</t>
  </si>
  <si>
    <t>https://podminky.urs.cz/item/CS_URS_2024_01/452353111</t>
  </si>
  <si>
    <t>0,7455*3"Blok B3, výkres D.56"</t>
  </si>
  <si>
    <t>0,360*2"Blok B4"</t>
  </si>
  <si>
    <t>452353112</t>
  </si>
  <si>
    <t>Bednění podkladních a zajišťovacích konstrukcí v otevřeném výkopu bloků pro potrubí odstranění</t>
  </si>
  <si>
    <t>https://podminky.urs.cz/item/CS_URS_2024_01/452353112</t>
  </si>
  <si>
    <t>452368113</t>
  </si>
  <si>
    <t>Výztuž podkladních desek, bloků nebo pražců v otevřeném výkopu z betonářské oceli 10 505 (R) nebo BSt 500</t>
  </si>
  <si>
    <t>https://podminky.urs.cz/item/CS_URS_2024_01/452368113</t>
  </si>
  <si>
    <t>0,249*0,1</t>
  </si>
  <si>
    <t>Komunikace pozemní</t>
  </si>
  <si>
    <t>564751111</t>
  </si>
  <si>
    <t>Podklad nebo kryt z kameniva hrubého drceného vel. 32-63 mm s rozprostřením a zhutněním plochy přes 100 m2, po zhutnění tl. 150 mm</t>
  </si>
  <si>
    <t>https://podminky.urs.cz/item/CS_URS_2024_01/564751111</t>
  </si>
  <si>
    <t>564861111</t>
  </si>
  <si>
    <t>Podklad ze štěrkodrti ŠD s rozprostřením a zhutněním plochy přes 100 m2, po zhutnění tl. 200 mm</t>
  </si>
  <si>
    <t>https://podminky.urs.cz/item/CS_URS_2024_01/564861111</t>
  </si>
  <si>
    <t>565135111</t>
  </si>
  <si>
    <t>Asfaltový beton vrstva podkladní ACP 16 (obalované kamenivo střednězrnné - OKS) s rozprostřením a zhutněním v pruhu šířky přes 1,5 do 3 m, po zhutnění tl. 50 mm</t>
  </si>
  <si>
    <t>https://podminky.urs.cz/item/CS_URS_2024_01/565135111</t>
  </si>
  <si>
    <t>565145111</t>
  </si>
  <si>
    <t>Asfaltový beton vrstva podkladní ACP 16 (obalované kamenivo střednězrnné - OKS) s rozprostřením a zhutněním v pruhu šířky přes 1,5 do 3 m, po zhutnění tl. 60 mm</t>
  </si>
  <si>
    <t>https://podminky.urs.cz/item/CS_URS_2024_01/565145111</t>
  </si>
  <si>
    <t>573111111</t>
  </si>
  <si>
    <t>Postřik infiltrační PI z asfaltu silničního s posypem kamenivem, v množství 0,60 kg/m2</t>
  </si>
  <si>
    <t>https://podminky.urs.cz/item/CS_URS_2024_01/573111111</t>
  </si>
  <si>
    <t>573231107</t>
  </si>
  <si>
    <t>Postřik spojovací PS bez posypu kamenivem ze silniční emulze, v množství 0,40 kg/m2</t>
  </si>
  <si>
    <t>https://podminky.urs.cz/item/CS_URS_2024_01/573231107</t>
  </si>
  <si>
    <t>20*2</t>
  </si>
  <si>
    <t>574381112</t>
  </si>
  <si>
    <t>Penetrační makadam PM s rozprostřením kameniva na sucho, s prolitím živicí, s posypem drtí a se zhutněním hrubý (PMH) z kameniva hrubého drceného, po zhutnění tl. 100 mm</t>
  </si>
  <si>
    <t>https://podminky.urs.cz/item/CS_URS_2024_01/574381112</t>
  </si>
  <si>
    <t>577134131</t>
  </si>
  <si>
    <t>Asfaltový beton vrstva obrusná ACO 11 (ABS) s rozprostřením a se zhutněním z modifikovaného asfaltu v pruhu šířky přes do 1,5 do 3 m, po zhutnění tl. 40 mm</t>
  </si>
  <si>
    <t>https://podminky.urs.cz/item/CS_URS_2024_01/577134131</t>
  </si>
  <si>
    <t>5050080200.008R</t>
  </si>
  <si>
    <t>přírubové koleno prodloužené DN80-90° s patkou, EN 545(DIN 28614), provoz.tlak max.PN 16, z tvárné litiny EN-GJS-400-18 EN 1563 (GGG 400 - DIN 1693) s epoxidovou ochrannou vrstvou, příruby podle EN 1092-2 (DIN 28605), standardní vrtání podle DIN 2501 - PN 10, určeno pro pitnou vodu a neagresivní odpadní vodu</t>
  </si>
  <si>
    <t>2"výkres kladečské schéma - v seznamu položka číslo 13"</t>
  </si>
  <si>
    <t>857262122</t>
  </si>
  <si>
    <t>Montáž litinových tvarovek na potrubí litinovém tlakovém jednoosých na potrubí z trub přírubových v otevřeném výkopu, kanálu nebo v šachtě DN 100</t>
  </si>
  <si>
    <t>https://podminky.urs.cz/item/CS_URS_2024_01/857262122</t>
  </si>
  <si>
    <t>8510100050.009R</t>
  </si>
  <si>
    <t>přírubový T-kus DN 100/DN50, EN 545(DIN 28614), provozní tlak max. PN 16, z tvárné litiny EN-GJS-400-18 EN 1563 (GGG 400 - DIN 1693) s epoxidovou ochrannou vrstvou, příruby podle EN 1092-2 (DIN 28605), standardní vrtání podle DIN 2501 - PN 10, vrtání PN 16 do DN200, určeno pro pitnou vodu a neagresivní odpadní vodu</t>
  </si>
  <si>
    <t>1"výkres kladečské schéma - v seznamu položka číslo 16"</t>
  </si>
  <si>
    <t>8510100080.010R</t>
  </si>
  <si>
    <t>přírubový T-kus DN 100/DN80, EN 545(DIN 28614), provozní tlak max. PN 16, z tvárné litiny EN-GJS-400-18 EN 1563 (GGG 400 - DIN 1693) s epoxidovou ochrannou vrstvou, příruby podle EN 1092-2 (DIN 28605), standardní vrtání podle DIN 2501 - PN 10, vrtání PN 16 do DN200, určeno pro pitnou vodu a neagresivní odpadní vodu</t>
  </si>
  <si>
    <t>2"výkres kladečské schéma - v seznamu položka číslo 8"</t>
  </si>
  <si>
    <t>8550100080.011R</t>
  </si>
  <si>
    <t>přírubový přechod DN 100/ DN 80 délka 200 mm, EN 545, provoz.tlak max.PN 16, z tvárné litiny EN-GJS-400-18 EN 1563 (GGG 400 - DIN 1693) s epoxidovou ochrannou vrstvou, příruby podle EN 1092-2 (DIN 28605), standardní vrtání podle DIN 2501 - PN 10, vrtání PN 16 do DN200, určeno pro pitnou vodu a neagresivní odpadní vodu</t>
  </si>
  <si>
    <t>1"výkres kladečské schéma - v seznamu položka číslo 12"</t>
  </si>
  <si>
    <t>7"výkres kladečské schéma - v seznamu položka číslo 5"</t>
  </si>
  <si>
    <t>879161111</t>
  </si>
  <si>
    <t>Montáž napojení vodovodní přípojky v otevřeném výkopu DN 25</t>
  </si>
  <si>
    <t>https://podminky.urs.cz/item/CS_URS_2024_01/879161111</t>
  </si>
  <si>
    <t>12"VP-Bi 1 až 12"</t>
  </si>
  <si>
    <t>9101034010.012R</t>
  </si>
  <si>
    <t>souprava zemní tuhá pro domovní šoupátka DN 3/4" až 2", Rd 1,00 m</t>
  </si>
  <si>
    <t>1"VP-Bi-6"</t>
  </si>
  <si>
    <t>9101034012.013R</t>
  </si>
  <si>
    <t>souprava zemní tuhá pro domovní šoupátka DN 3/4" až 2", Rd 1,25 m</t>
  </si>
  <si>
    <t>11"VP-Bi-1 až 5, 7 až 12"</t>
  </si>
  <si>
    <t>891171321</t>
  </si>
  <si>
    <t>Montáž vodovodních armatur na potrubí šoupátek pro domovní přípojky se závitovými konci PN16 G 5/4"</t>
  </si>
  <si>
    <t>https://podminky.urs.cz/item/CS_URS_2024_01/891171321</t>
  </si>
  <si>
    <t>2800001030.014R</t>
  </si>
  <si>
    <t>šoupátko pro domovní přípojky PN10 DN 25/32 PE (5/4")</t>
  </si>
  <si>
    <t>891241112</t>
  </si>
  <si>
    <t>Montáž vodovodních armatur na potrubí šoupátek nebo klapek uzavíracích v otevřeném výkopu nebo v šachtách s osazením zemní soupravy (bez poklopů) DN 80</t>
  </si>
  <si>
    <t>https://podminky.urs.cz/item/CS_URS_2024_01/891241112</t>
  </si>
  <si>
    <t>2"výkres kladečské schéma - v seznamu položka číslo 6"</t>
  </si>
  <si>
    <t>4002080000.015R</t>
  </si>
  <si>
    <t>šoupě přírubové vovodovodní DN 80, krátká stavební délka EN 558-1 GR14, tělo z tvárné litiny s vnitřní i vnější epoxidovou úpravou, příruby podle EN 1092-2, vrtání přírub dle EN 1092.2-PN10-16, určeno pro pitnou vodu a neagresivní odpadní vodu</t>
  </si>
  <si>
    <t>9002050100.016R</t>
  </si>
  <si>
    <t>souprava zemní tuhá pro šoupátka DN 50 až DN 100 mm, Rd 1,25 m, chránička s integrovaným spojovacím mechanismem</t>
  </si>
  <si>
    <t>2"výkres kladečské schéma - v seznamu položka číslo 14"</t>
  </si>
  <si>
    <t>4900801250.017R</t>
  </si>
  <si>
    <t>hydrant podzemní DN80 PN16, provedení plnoprůtokové, krycí výška 1250 mm, těžká antikorozní ochrana - epoxidové navrstvení a použití antikorozních materiálů, rozměry přípojné příruby dle EN 1092-2</t>
  </si>
  <si>
    <t>8912471290.018R</t>
  </si>
  <si>
    <t>Ostatní zkoušky - Výchozí kontrola hydrantů s revizí průtoku a doklad o proměřenívytyčovacího vodiče dle ČSN 73873</t>
  </si>
  <si>
    <t>891269111</t>
  </si>
  <si>
    <t>Montáž vodovodních armatur na potrubí navrtávacích pasů s ventilem Jt 1 MPa, na potrubí z trub litinových, ocelových nebo plastických hmot DN 100</t>
  </si>
  <si>
    <t>https://podminky.urs.cz/item/CS_URS_2024_01/891269111</t>
  </si>
  <si>
    <t>5250090054.019R</t>
  </si>
  <si>
    <t>pás navrtávací z tvárné litiny DN 100, pro potrubí PE a PVC, se závitovým výstupem PE 110/ 5/4"</t>
  </si>
  <si>
    <t>899401111</t>
  </si>
  <si>
    <t>Osazení poklopů litinových ventilových</t>
  </si>
  <si>
    <t>https://podminky.urs.cz/item/CS_URS_2024_01/899401111</t>
  </si>
  <si>
    <t>1650000000.020R</t>
  </si>
  <si>
    <t>poklop litinový - ventilový, těžký, materiál šedá litina, bitumenovaná, max.zatížení 200 kN</t>
  </si>
  <si>
    <t>1950000000.021R</t>
  </si>
  <si>
    <t>poklop litinový - hydrantový DN 80, materiál šedá litina, bitumenovaná, max.zatížení 200 kN</t>
  </si>
  <si>
    <t>Ostatní konstrukce a práce, bourání</t>
  </si>
  <si>
    <t>919735111</t>
  </si>
  <si>
    <t>Řezání stávajícího živičného krytu nebo podkladu hloubky do 50 mm</t>
  </si>
  <si>
    <t>https://podminky.urs.cz/item/CS_URS_2024_01/919735111</t>
  </si>
  <si>
    <t>6*(1+1+1+1)"Silnice - strojně - výkres C.5, D.47"</t>
  </si>
  <si>
    <t>(3,5+2+3,5+2)"Silnice - strojně"</t>
  </si>
  <si>
    <t>2*(2+2+2+2)"Silnice - strojně"</t>
  </si>
  <si>
    <t>11,150*14"skládka do 15 km"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</si>
  <si>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</si>
  <si>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</si>
  <si>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</si>
  <si>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</si>
  <si>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</si>
  <si>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6,124+9,2+2,638+3,165+0,112+0,016+0,227+2,075</t>
  </si>
  <si>
    <t>998225195</t>
  </si>
  <si>
    <t>Přesun hmot pro komunikace s krytem z kameniva, monolitickým betonovým nebo živičným Příplatek k ceně za zvětšený přesun přes vymezenou vodorovnou dopravní vzdálenost za každých dalších 5000 m přes 5000 m</t>
  </si>
  <si>
    <t>https://podminky.urs.cz/item/CS_URS_2024_01/998225195</t>
  </si>
  <si>
    <t>23,557*4"do 25 km"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</si>
  <si>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</si>
  <si>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</si>
  <si>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https://podminky.urs.cz/item/CS_URS_2024_01/998276101</t>
  </si>
  <si>
    <t>SO 28 - Vodovodní řad Bi-1-1</t>
  </si>
  <si>
    <t>2*2"stan. 1,00 až 3,00 - Tráva - strojně - výkres C.5, D.48"</t>
  </si>
  <si>
    <t>3*1"stan. 24,50 až 27,50 - Tráva - strojně"</t>
  </si>
  <si>
    <t>2,5*2"stan. 27,50 až 30,00 - Tráva - strojně"</t>
  </si>
  <si>
    <t>Součet1</t>
  </si>
  <si>
    <t>1*0,8"ksxš - stáv.kanalizace - výkres C.5, D.48"</t>
  </si>
  <si>
    <t>1*0,8"stávající sdělovací kabely - výkres C.5, D.48"</t>
  </si>
  <si>
    <t>2*0,8*1,2"stávající sdělovací kabely a Kanalizace - výkres C.5, D.48"</t>
  </si>
  <si>
    <t>(1,29-0,10)*2*2"stan. 1,00 až 3,00 - Tráva - strojně - výkres C.5, D.48"</t>
  </si>
  <si>
    <t>(1,19-0,10)*3*1"stan. 24,50 až 27,50 - Tráva - strojně"</t>
  </si>
  <si>
    <t>(1,20-0,10)*2,5*2"stan. 27,50 až 30,00 - Tráva - strojně"</t>
  </si>
  <si>
    <t>13,530*0,8"80% z celku"</t>
  </si>
  <si>
    <t>13,530*0,2"20% z celku"</t>
  </si>
  <si>
    <t>141721211</t>
  </si>
  <si>
    <t>Řízený zemní protlak délky protlaku do 50 m v hornině třídy těžitelnosti I a II, skupiny 1 až 4 včetně zatažení trub v hloubce do 6 m průměru vrtu do 90 mm</t>
  </si>
  <si>
    <t>https://podminky.urs.cz/item/CS_URS_2024_01/141721211</t>
  </si>
  <si>
    <t>29"stan. 0,00 až 29,00 - výkres C.5, D.48"</t>
  </si>
  <si>
    <t>RMAT0004</t>
  </si>
  <si>
    <t>Trubka vodovodní dvouvrstvá PE 100 RC 63x5,8 mm, SDR11, PN16, s ochranným pláštěm z PP, s integrovaným detekčním vodičem, ČSN EN 12201 (PAS 1075 typ 3); návin 100 m</t>
  </si>
  <si>
    <t>28,5714285714286*1,015 'Přepočtené koeficientem množství</t>
  </si>
  <si>
    <t>10,824"hloubení hor.3"</t>
  </si>
  <si>
    <t>-11,654*0,85"zásyp"</t>
  </si>
  <si>
    <t>2,706"hloubení hor.5"</t>
  </si>
  <si>
    <t>-11,654*0,15"zásyp"</t>
  </si>
  <si>
    <t>0,918+0,958</t>
  </si>
  <si>
    <t>-(1*1*1)*1*1,5"šxdlxhlx ksx1,5 t/m3 obsyp HP"</t>
  </si>
  <si>
    <t>-3,14*0,5*0,5*0,2*1*1,461" 1,461 t/m3, zpevněná plocha HP"</t>
  </si>
  <si>
    <t>-0,027*1"Blok B4, výkres D.56"</t>
  </si>
  <si>
    <t>-0,04*3"obetonování poklopů mimo silnici a cestu"</t>
  </si>
  <si>
    <t>12,00"m2*0,02 - osivo 0,02 kg / m2 plochy - výk.C.5"</t>
  </si>
  <si>
    <t>12*0,02 'Přepočtené koeficientem množství</t>
  </si>
  <si>
    <t>(1*1*1)*1*1,5"šxdlxhlx ksx1,5 t/m3 obsyp HP"</t>
  </si>
  <si>
    <t>58344171</t>
  </si>
  <si>
    <t>štěrkodrť frakce 0/32</t>
  </si>
  <si>
    <t>3,14*0,5*0,5*0,2*1*1,461" 1,461 t/m3, zpevněná plocha HP"</t>
  </si>
  <si>
    <t>0,027*1"Blok B4, výkres D.56"</t>
  </si>
  <si>
    <t>0,04*3"obetonování poklopů mimo silnici a cestu"</t>
  </si>
  <si>
    <t>0,360*1"Blok B4, výkres D.56"</t>
  </si>
  <si>
    <t>0,027*0,1</t>
  </si>
  <si>
    <t>8550080050.022R</t>
  </si>
  <si>
    <t>přírubový přechod DN 80/ DN 50 délka 200 mm, EN 545, provoz.tlak max.PN 16, z tvárné litiny EN-GJS-400-18 EN 1563 (GGG 400 - DIN 1693) s epoxidovou ochrannou vrstvou, příruby podle EN 1092-2 (DIN 28605), standardní vrtání podle DIN 2501 - PN 10, vrtání PN 16 do DN200, určeno pro pitnou vodu a neagresivní odpadní vodu</t>
  </si>
  <si>
    <t>1"výkres kladečské schéma - v seznamu položka číslo 19"</t>
  </si>
  <si>
    <t>1"výkres kladečské schéma - v seznamu položka číslo 13"</t>
  </si>
  <si>
    <t>877211101</t>
  </si>
  <si>
    <t>Montáž tvarovek na vodovodním plastovém potrubí z polyetylenu PE 100 elektrotvarovek SDR 11/PN16 spojek, oblouků nebo redukcí d 63</t>
  </si>
  <si>
    <t>https://podminky.urs.cz/item/CS_URS_2024_01/877211101</t>
  </si>
  <si>
    <t>2"výkres kladečské schéma - v seznamu položka číslo 18"</t>
  </si>
  <si>
    <t>28653133</t>
  </si>
  <si>
    <t>nákružek lemový PE 100 SDR11 63mm</t>
  </si>
  <si>
    <t>28654365</t>
  </si>
  <si>
    <t>příruba volná k lemovému nákružku z polypropylénu 63</t>
  </si>
  <si>
    <t>2"VP-Bi 13,14"</t>
  </si>
  <si>
    <t>891211112</t>
  </si>
  <si>
    <t>Montáž vodovodních armatur na potrubí šoupátek nebo klapek uzavíracích v otevřeném výkopu nebo v šachtách s osazením zemní soupravy (bez poklopů) DN 50</t>
  </si>
  <si>
    <t>https://podminky.urs.cz/item/CS_URS_2024_01/891211112</t>
  </si>
  <si>
    <t>1"výkres kladečské schéma - v seznamu položka číslo 17"</t>
  </si>
  <si>
    <t>4002050000.023R</t>
  </si>
  <si>
    <t>šoupě přírubové vovodovodní DN 50, krátká stavební délka EN 558-1 GR14, tělo z tvárné litiny s vnitřní i vnější epoxidovou úpravou, příruby podle EN 1092-2, vrtání přírub dle EN 1092.2-PN10-16, určeno pro pitnou vodu a neagresivní odpadní vodu</t>
  </si>
  <si>
    <t>9002050100.024R</t>
  </si>
  <si>
    <t>souprava zemní tuhá pro šoupátka DN 50 až DN 100 mm, Rd 1,00 m, chránička s integrovaným spojovacím mechanismem</t>
  </si>
  <si>
    <t>891219111</t>
  </si>
  <si>
    <t>Montáž vodovodních armatur na potrubí navrtávacích pasů s ventilem Jt 1 MPa, na potrubí z trub litinových, ocelových nebo plastických hmot DN 50</t>
  </si>
  <si>
    <t>https://podminky.urs.cz/item/CS_URS_2024_01/891219111</t>
  </si>
  <si>
    <t>5250063054.025R</t>
  </si>
  <si>
    <t>pás navrtávací z tvárné litiny DN 50, pro potrubí PE a PVC, se závitovým výstupem PE 63/ 5/4"</t>
  </si>
  <si>
    <t>1"výkres kladečské schéma - v seznamu položka číslo 6"</t>
  </si>
  <si>
    <t>9002050100.026R</t>
  </si>
  <si>
    <t>1"výkres kladečské schéma - v seznamu položka číslo 14"</t>
  </si>
  <si>
    <t>4900801000.027R</t>
  </si>
  <si>
    <t>hydrant podzemní DN80 PN16, provedení plnoprůtokové, krycí výška 1000 mm, těžká antikorozní ochrana - epoxidové navrstvení a použití antikorozních materiálů, rozměry přípojné příruby dle EN 1092-2</t>
  </si>
  <si>
    <t>892233122</t>
  </si>
  <si>
    <t>Proplach a dezinfekce vodovodního potrubí DN od 40 do 70</t>
  </si>
  <si>
    <t>https://podminky.urs.cz/item/CS_URS_2024_01/892233122</t>
  </si>
  <si>
    <t>892241111</t>
  </si>
  <si>
    <t>Tlakové zkoušky vodou na potrubí DN do 80</t>
  </si>
  <si>
    <t>https://podminky.urs.cz/item/CS_URS_2024_01/892241111</t>
  </si>
  <si>
    <t>894411311</t>
  </si>
  <si>
    <t>Osazení betonových nebo železobetonových dílců pro šachty skruží rovných</t>
  </si>
  <si>
    <t>https://podminky.urs.cz/item/CS_URS_2024_01/894411311</t>
  </si>
  <si>
    <t>59225335</t>
  </si>
  <si>
    <t>skruž betonová studniční 100x100x9cm</t>
  </si>
  <si>
    <t>SO 29 - Vodovodní řad Bi-2</t>
  </si>
  <si>
    <t>2*2"stan. 141,00 až 143,00 - Tráva - strojně - výkres C.5, D.49"</t>
  </si>
  <si>
    <t>2*2"stan. 1,00 až 3,00 - Silnice - strojně - výkres C.5, D.49"</t>
  </si>
  <si>
    <t>1*1"stan. 21,80 až 22,80 - Silnice - strojně"</t>
  </si>
  <si>
    <t>1*1"stan. 63,50 až 64,50 - Silnice - strojně"</t>
  </si>
  <si>
    <t>2*2"stan. 90,50 až 92,50 - Silnice - strojně"</t>
  </si>
  <si>
    <t>2*1"stan. 132,50 až 134,50 - Silnice - strojně"</t>
  </si>
  <si>
    <t>4*0,8"ksxš - stáv.kanalizace - výkres C.5, D.49"</t>
  </si>
  <si>
    <t>4*0,8"stávající sdělovací kabely a NN - výkres C.3, D.49"</t>
  </si>
  <si>
    <t>12*0,20</t>
  </si>
  <si>
    <t>8*0,8*1,2"stávající sdělovací a NN kabely a Kanalizace - výkres C.5, D.49"</t>
  </si>
  <si>
    <t>(1,45-0,50)*1*1"stan. 63,50 až 64,50 - Silnice - strojně - výkres C.5, D.49"</t>
  </si>
  <si>
    <t>(1,44-0,50)*2*2"stan. 90,50 až 92,50 - Silnice - strojně"</t>
  </si>
  <si>
    <t>(1,48-0,50)*2*1"stan. 132,50 až 134,50 - Silnice - strojně"</t>
  </si>
  <si>
    <t>(1,45-0,10)*2*2"stan. 141,00 až 143,00 - Tráva - strojně"</t>
  </si>
  <si>
    <t>12,070*0,8"80% z celku"</t>
  </si>
  <si>
    <t>(1,54-0,50)*2*2"stan. 1,00 až 3,00 - Silnice - strojně - výkres C.5, D.49"</t>
  </si>
  <si>
    <t>(1,54-0,50)*1*1"stan. 21,80 až 22,80 - Silnice - strojně"</t>
  </si>
  <si>
    <t>5,20*0,8"80% z celku"</t>
  </si>
  <si>
    <t>12,070*0,2"20% z celku"</t>
  </si>
  <si>
    <t>5,20*0,2"20% z celku"</t>
  </si>
  <si>
    <t>141721212</t>
  </si>
  <si>
    <t>Řízený zemní protlak délky protlaku do 50 m v hornině třídy těžitelnosti I a II, skupiny 1 až 4 včetně zatažení trub v hloubce do 6 m průměru vrtu přes 90 do 110 mm</t>
  </si>
  <si>
    <t>https://podminky.urs.cz/item/CS_URS_2024_01/141721212</t>
  </si>
  <si>
    <t>142-91,50"stan. 91,50 až 142,00 - výkres C.5, D.49"</t>
  </si>
  <si>
    <t>RMAT0003</t>
  </si>
  <si>
    <t>Trubka vodovodní dvouvrstvá PE 100 RC 90x8,2 mm, SDR11, PN16, s ochranným pláštěm z PP, s integrovaným detekčním vodičem, ČSN EN 12201 (PAS 1075 typ 3); návin 100 m</t>
  </si>
  <si>
    <t>139,901477832512*1,015 'Přepočtené koeficientem množství</t>
  </si>
  <si>
    <t>1,54*(2+2+2+2)"stan. 1,00 až 3,00 - Silnice - strojně - výkres C.5, D.49"</t>
  </si>
  <si>
    <t>1,54*(1+1+1+1)"stan. 21,80 až 22,80 - Silnice - strojně"</t>
  </si>
  <si>
    <t>9,656+4,160"hloubení hor.3"</t>
  </si>
  <si>
    <t>2,400"odkopávky v hor.3"</t>
  </si>
  <si>
    <t>-17,914*0,85"zásyp"</t>
  </si>
  <si>
    <t>2,414+1,040"hloubení hor.5"</t>
  </si>
  <si>
    <t>-17,914*0,15"zásyp"</t>
  </si>
  <si>
    <t>0,989+0,767</t>
  </si>
  <si>
    <t>4,000"m2*0,02 - osivo 0,02 kg / m2 plochy - výk.C.5"</t>
  </si>
  <si>
    <t>4*0,02 'Přepočtené koeficientem množství</t>
  </si>
  <si>
    <t>12*2</t>
  </si>
  <si>
    <t>877241101</t>
  </si>
  <si>
    <t>Montáž tvarovek na vodovodním plastovém potrubí z polyetylenu PE 100 elektrotvarovek SDR 11/PN16 spojek, oblouků nebo redukcí d 90</t>
  </si>
  <si>
    <t>https://podminky.urs.cz/item/CS_URS_2024_01/877241101</t>
  </si>
  <si>
    <t>2"výkres kladečské schéma - v seznamu položka číslo 7"</t>
  </si>
  <si>
    <t>28653135</t>
  </si>
  <si>
    <t>nákružek lemový PE 100 SDR11 90mm</t>
  </si>
  <si>
    <t>28654368</t>
  </si>
  <si>
    <t>příruba volná k lemovému nákružku z polypropylénu 90</t>
  </si>
  <si>
    <t>5"VP-Bi 15,16,17,18,19"</t>
  </si>
  <si>
    <t>891249111</t>
  </si>
  <si>
    <t>Montáž vodovodních armatur na potrubí navrtávacích pasů s ventilem Jt 1 MPa, na potrubí z trub litinových, ocelových nebo plastických hmot DN 80</t>
  </si>
  <si>
    <t>https://podminky.urs.cz/item/CS_URS_2024_01/891249111</t>
  </si>
  <si>
    <t>5250090054.028R</t>
  </si>
  <si>
    <t>pás navrtávací z tvárné litiny DN 80, pro potrubí PE a PVC, se závitovým výstupem PE 90/ 5/4"</t>
  </si>
  <si>
    <t>2*(2+2+2+2)"Silnice - strojně - výkres C.5, D.49"</t>
  </si>
  <si>
    <t>2*(1+1+1+1)"Silnice - strojně"</t>
  </si>
  <si>
    <t>(2+1+2+1)"Silnice - strojně"</t>
  </si>
  <si>
    <t>6,456*14"skládka do 15 km"</t>
  </si>
  <si>
    <t>3,499+5,52+1,583+1,899+0,067+0,010+1,245</t>
  </si>
  <si>
    <t>13,823*4"do 25 km"</t>
  </si>
  <si>
    <t>SO 32 - Vodovodní přípojky</t>
  </si>
  <si>
    <t>2,5*2,5*(1,8-0,1)*2"2 kusy VŠ - Tráva - strojně - výkres C.3,4,5"</t>
  </si>
  <si>
    <t>-1,2*0,9*1,8*2"vodoměrná šachta"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</si>
  <si>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</si>
  <si>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</si>
  <si>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https://podminky.urs.cz/item/CS_URS_2024_01/175111101</t>
  </si>
  <si>
    <t>58337310</t>
  </si>
  <si>
    <t>štěrkopísek frakce 0/4</t>
  </si>
  <si>
    <t>451573111</t>
  </si>
  <si>
    <t>Lože pod potrubí, stoky a drobné objekty v otevřeném výkopu z písku a štěrkopísku do 63 mm</t>
  </si>
  <si>
    <t>https://podminky.urs.cz/item/CS_URS_2024_01/451573111</t>
  </si>
  <si>
    <t>564751101</t>
  </si>
  <si>
    <t>Podklad nebo kryt z kameniva hrubého drceného vel. 32-63 mm s rozprostřením a zhutněním plochy jednotlivě do 100 m2, po zhutnění tl. 150 mm</t>
  </si>
  <si>
    <t>https://podminky.urs.cz/item/CS_URS_2024_01/564751101</t>
  </si>
  <si>
    <t>564861011</t>
  </si>
  <si>
    <t>Podklad ze štěrkodrti ŠD s rozprostřením a zhutněním plochy jednotlivě do 100 m2, po zhutnění tl. 200 mm</t>
  </si>
  <si>
    <t>https://podminky.urs.cz/item/CS_URS_2024_01/564861011</t>
  </si>
  <si>
    <t>871161141</t>
  </si>
  <si>
    <t>Montáž vodovodního potrubí z polyetylenu PE100 RC v otevřeném výkopu svařovaných na tupo SDR 11/PN16 d 32 x 3,0 mm</t>
  </si>
  <si>
    <t>https://podminky.urs.cz/item/CS_URS_2024_01/871161141</t>
  </si>
  <si>
    <t>RMAT0005</t>
  </si>
  <si>
    <t>Trubka vodovodní dvouvrstvá PE 100 RC 32x3,0 mm, SDR11, PN16, s ochranným pláštěm z PP, s integrovaným detekčním vodičem, ČSN EN 12201 (PAS 1075 typ 3); návin 100 m</t>
  </si>
  <si>
    <t>893811163</t>
  </si>
  <si>
    <t>Osazení vodoměrné šachty z polypropylenu PP samonosné pro běžné zatížení kruhové, průměru D do 1,2 m, světlé hloubky přes 1,4 m do 1,6 m</t>
  </si>
  <si>
    <t>https://podminky.urs.cz/item/CS_URS_2024_01/893811163</t>
  </si>
  <si>
    <t>RMAT0001</t>
  </si>
  <si>
    <t>šachta vodoměrná samonosná  vnitřní rozměry min.900x1200 mm, min.výška 1500 mm</t>
  </si>
  <si>
    <t>SO 33 -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</si>
  <si>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</si>
  <si>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</si>
  <si>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</si>
  <si>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</si>
  <si>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</si>
  <si>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</si>
  <si>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</si>
  <si>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012002000</t>
  </si>
  <si>
    <t>Geodetické práce - před výstavbou - Zaměření rohů stavby, stabilizace bodů a sestavení laviček. Vyhotovení protokolu o vytýčení stavby se seznamem souřadnic vytyčených bodů a jejich polohopisnými (S-JSTK), a výškopisnými (Bpv). Zaměření a vytyčení stávajících inženýrských sítí v místě stavby z hlediska jejich ochrany při provádění stavby.</t>
  </si>
  <si>
    <t>https://podminky.urs.cz/item/CS_URS_2024_01/012002000</t>
  </si>
  <si>
    <t>012303000</t>
  </si>
  <si>
    <t>Geodetické práce po výstavbě - Vyhotovení skutečného provedení stavby protokol se seznamem souřadnic vytyčených bodů a jejich polohopisnými (S-JSTK), a výškopisnými (Bpv)</t>
  </si>
  <si>
    <t>https://podminky.urs.cz/item/CS_URS_2024_01/012303000</t>
  </si>
  <si>
    <t>1"2 ks tištěné dokumentace a 2 ks elektronické dokumentace"</t>
  </si>
  <si>
    <t>012403000</t>
  </si>
  <si>
    <t>https://podminky.urs.cz/item/CS_URS_2024_01/012403000</t>
  </si>
  <si>
    <t>VRN4</t>
  </si>
  <si>
    <t>Inženýrská činnost</t>
  </si>
  <si>
    <t>042903000</t>
  </si>
  <si>
    <t>Ostatní posudky - Vypracování dopravně inženýrského opatření - Náklady na vyhotovení návrhu dočasného dopravního značení, jeho projednání s dotčenými orgány a organizacemi (vč.schválení), dodání dopravních značek a světelné signalizace, jejich rozmístění, přemísťování a jejich údržba v průběhu výstavby, odstranění po ukončení stav.prací.</t>
  </si>
  <si>
    <t>https://podminky.urs.cz/item/CS_URS_2024_01/042903000</t>
  </si>
  <si>
    <t>043103000</t>
  </si>
  <si>
    <t>Zkoušky - Rozbory vody</t>
  </si>
  <si>
    <t>https://podminky.urs.cz/item/CS_URS_2024_01/043103000</t>
  </si>
  <si>
    <t>043154000</t>
  </si>
  <si>
    <t>Zkoušky hutnicí</t>
  </si>
  <si>
    <t>https://podminky.urs.cz/item/CS_URS_2024_01/043154000</t>
  </si>
  <si>
    <t>UZNATELNÉ</t>
  </si>
  <si>
    <t>NEUZNATELNÉ</t>
  </si>
  <si>
    <t>0,6*32,10"Přípojky 4,13,14,15,16 (3+8,1+8,6+8,4+4=32,10 m) - Tráva - strojně - výkres C.3,4,5"</t>
  </si>
  <si>
    <t>14*1*2"Přípojky 1,2,3,5 až 12,17,18,19 - Tráva - strojně"</t>
  </si>
  <si>
    <t>(19,26*0,8)+28"80% z celku"</t>
  </si>
  <si>
    <t>0,6*32,10"Přípojky 4,13,14,15,16 (3+8,1+8,6+8,4+4=32,10 m) - Silnice - strojně - výkres C.3,4,5"</t>
  </si>
  <si>
    <t>19,26*0,2"20% z celku"</t>
  </si>
  <si>
    <t>3,852*0,20</t>
  </si>
  <si>
    <t>14*1*2*(1,45-0,1)"Přípojky 1,2,3,5 až 12,17,18,19 - Tráva - strojně"</t>
  </si>
  <si>
    <t>59,050*0,8"80% z celku"</t>
  </si>
  <si>
    <t>59,050*0,2"20% z celku"</t>
  </si>
  <si>
    <t>132251101</t>
  </si>
  <si>
    <t>Hloubení nezapažených rýh šířky do 800 mm strojně s urovnáním dna do předepsaného profilu a spádu v hornině třídy těžitelnosti I skupiny 3 do 20 m3</t>
  </si>
  <si>
    <t>https://podminky.urs.cz/item/CS_URS_2024_01/132251101</t>
  </si>
  <si>
    <t>0,6*32,10*(1,45-0,1)*0,8"Přípojky 4,13,14,15,16 (3+8,1+8,6+8,4+4=32,10 m) - Tráva - strojně - výkres C.3,4,5"</t>
  </si>
  <si>
    <t>0,6*32,10*(1,45-0,5)*0,2"Přípojky 4,13,14,15,16 (3+8,1+8,6+8,4+4=32,10 m) - Silnice - strojně - výkres C.3,4,5"</t>
  </si>
  <si>
    <t>24,46*0,8"80% z celku"</t>
  </si>
  <si>
    <t>132451101</t>
  </si>
  <si>
    <t>Hloubení nezapažených rýh šířky do 800 mm strojně s urovnáním dna do předepsaného profilu a spádu v hornině třídy těžitelnosti II skupiny 5 do 20 m3</t>
  </si>
  <si>
    <t>https://podminky.urs.cz/item/CS_URS_2024_01/132451101</t>
  </si>
  <si>
    <t>24,46*0,2"20% z celku"</t>
  </si>
  <si>
    <t>27,2+18,4+17,4+10,8+20+14+16+18,1+19,7+19,5+26,3+29,7+24,9+34,1"Přípojky 1,2,3,5 až 12,17,18,19 - výkres C.5, D.48"</t>
  </si>
  <si>
    <t>-(14*2)"Cílové jámy - Přípojky 1,2,3,5 až 12,17,18,19 - Tráva - strojně"</t>
  </si>
  <si>
    <t>Součet - potrubí uvedeno v trubní části</t>
  </si>
  <si>
    <t>0,77"odkopávky hor.3"</t>
  </si>
  <si>
    <t>47,24+19,568"hloubení hor.3"</t>
  </si>
  <si>
    <t>-(72,072-16)"zásyp"</t>
  </si>
  <si>
    <t>11,81+4,892"hloubení hor.5"</t>
  </si>
  <si>
    <t>-16,000"zásyp"</t>
  </si>
  <si>
    <t>11,506+0,702</t>
  </si>
  <si>
    <t>-0,1*0,6*32,10"lože  - přípojka"</t>
  </si>
  <si>
    <t>-0,332*0,6*32,10"obsyp a potrubí - PE 32x2.9 mm"</t>
  </si>
  <si>
    <t>0,332*0,6*32,10"obsyp a potrubí - PE 32x2.9 mm"</t>
  </si>
  <si>
    <t>-0,016*0,016*3,14*32,10"potrubí PE 32x2.9 mm"</t>
  </si>
  <si>
    <t>6,368*1,7"štěrkopísek 1700 kg/m3"</t>
  </si>
  <si>
    <t>43,408"m2*0,02 - osivo 0,02 kg / m2 plochy - výk.C.3"</t>
  </si>
  <si>
    <t>43,408*0,02 'Přepočtené koeficientem množství</t>
  </si>
  <si>
    <t>0,1*0,6*32,10"lože  - přípojka"</t>
  </si>
  <si>
    <t>3,852*2</t>
  </si>
  <si>
    <t>32,10+296,10"Přípojky výkop + přípojky bezvýkop"</t>
  </si>
  <si>
    <t>328,2*1,015 'Přepočtené koeficientem množství</t>
  </si>
  <si>
    <t>32,10*0,2*2</t>
  </si>
  <si>
    <t>2,072*14"skládka do 15 km"</t>
  </si>
  <si>
    <t>1,123+1,772+0,508+0,61+0,022+0,003+0,4</t>
  </si>
  <si>
    <t>4,438*4"do 25 km"</t>
  </si>
  <si>
    <t>0,3*0,3*0,7*5"beton pro označníky, počet označníků se může změnit dle pokynu provádějící firmy, výkres D.55"</t>
  </si>
  <si>
    <t>0,3*0,7*4*5"ks označníků se může změnit dle pokynu provádějící firmy, výk.D.55"</t>
  </si>
  <si>
    <t>1,70*(2*4)"stan. 0,00 až 3,00+1 m před 0,00 - Tráva - strojně - výkres C.5, D.46"</t>
  </si>
  <si>
    <t>00249530</t>
  </si>
  <si>
    <t>CZ00249530</t>
  </si>
  <si>
    <t>Adresa:</t>
  </si>
  <si>
    <t>Zpracoval:</t>
  </si>
  <si>
    <t>Dne:</t>
  </si>
  <si>
    <t>Razítko a podpis:</t>
  </si>
  <si>
    <t>Název:</t>
  </si>
  <si>
    <t>Vodovod Bilinka</t>
  </si>
  <si>
    <t>Bilinka</t>
  </si>
  <si>
    <t>Geodetické práce - vyhotovení geometrického plánu - geodetické zaměření - výkres a technická zpráva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</si>
</sst>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</font>
    <font>
      <u/>
      <sz val="11"/>
      <color theme="10"/>
      <name val="Calibri"/>
      <family val="2"/>
      <charset val="238"/>
      <scheme val="minor"/>
    </font>
    <font>
      <i/>
      <u/>
      <sz val="7"/>
      <color rgb="FF979797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4" fillId="0" borderId="0" applyNumberFormat="0" applyFill="0" applyBorder="0" applyAlignment="0" applyProtection="0"/>
    <xf numFmtId="0" fontId="37" fillId="0" borderId="1"/>
    <xf numFmtId="0" fontId="38" fillId="0" borderId="1" applyNumberFormat="0" applyFill="0" applyBorder="0" applyAlignment="0" applyProtection="0"/>
  </cellStyleXfs>
  <cellXfs count="4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6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3" xfId="0" applyNumberFormat="1" applyFont="1" applyBorder="1" applyAlignment="1"/>
    <xf numFmtId="166" fontId="28" fillId="0" borderId="14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1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4" xfId="0" applyFont="1" applyBorder="1" applyAlignment="1">
      <alignment vertical="center"/>
    </xf>
    <xf numFmtId="0" fontId="32" fillId="0" borderId="15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4" fontId="25" fillId="0" borderId="1" xfId="0" applyNumberFormat="1" applyFont="1" applyBorder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35" fillId="6" borderId="24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37" fillId="0" borderId="1" xfId="2" applyProtection="1"/>
    <xf numFmtId="0" fontId="37" fillId="0" borderId="1" xfId="2"/>
    <xf numFmtId="0" fontId="37" fillId="0" borderId="2" xfId="2" applyBorder="1"/>
    <xf numFmtId="0" fontId="37" fillId="0" borderId="3" xfId="2" applyBorder="1"/>
    <xf numFmtId="0" fontId="37" fillId="0" borderId="4" xfId="2" applyBorder="1"/>
    <xf numFmtId="0" fontId="14" fillId="0" borderId="1" xfId="2" applyFont="1" applyAlignment="1">
      <alignment horizontal="left" vertical="center"/>
    </xf>
    <xf numFmtId="0" fontId="26" fillId="0" borderId="1" xfId="2" applyFont="1" applyAlignment="1">
      <alignment horizontal="left" vertical="center"/>
    </xf>
    <xf numFmtId="0" fontId="1" fillId="0" borderId="1" xfId="2" applyFont="1" applyAlignment="1">
      <alignment horizontal="left" vertical="center"/>
    </xf>
    <xf numFmtId="0" fontId="0" fillId="0" borderId="1" xfId="2" applyFont="1" applyAlignment="1">
      <alignment vertical="center"/>
    </xf>
    <xf numFmtId="0" fontId="0" fillId="0" borderId="4" xfId="2" applyFont="1" applyBorder="1" applyAlignment="1">
      <alignment vertical="center"/>
    </xf>
    <xf numFmtId="0" fontId="37" fillId="0" borderId="4" xfId="2" applyBorder="1" applyAlignment="1">
      <alignment vertical="center"/>
    </xf>
    <xf numFmtId="0" fontId="37" fillId="0" borderId="1" xfId="2" applyAlignment="1">
      <alignment vertical="center"/>
    </xf>
    <xf numFmtId="0" fontId="2" fillId="0" borderId="1" xfId="2" applyFont="1" applyAlignment="1">
      <alignment horizontal="left" vertical="center"/>
    </xf>
    <xf numFmtId="165" fontId="2" fillId="0" borderId="1" xfId="2" applyNumberFormat="1" applyFont="1" applyAlignment="1">
      <alignment horizontal="left" vertical="center"/>
    </xf>
    <xf numFmtId="0" fontId="1" fillId="0" borderId="1" xfId="2" applyFont="1" applyAlignment="1">
      <alignment horizontal="left" vertical="top"/>
    </xf>
    <xf numFmtId="0" fontId="2" fillId="0" borderId="1" xfId="2" applyFont="1" applyAlignment="1">
      <alignment horizontal="left" vertical="top"/>
    </xf>
    <xf numFmtId="0" fontId="0" fillId="0" borderId="1" xfId="2" applyFont="1" applyAlignment="1">
      <alignment vertical="center" wrapText="1"/>
    </xf>
    <xf numFmtId="0" fontId="0" fillId="0" borderId="4" xfId="2" applyFont="1" applyBorder="1" applyAlignment="1">
      <alignment vertical="center" wrapText="1"/>
    </xf>
    <xf numFmtId="0" fontId="37" fillId="0" borderId="4" xfId="2" applyBorder="1" applyAlignment="1">
      <alignment vertical="center" wrapText="1"/>
    </xf>
    <xf numFmtId="0" fontId="37" fillId="0" borderId="1" xfId="2" applyAlignment="1">
      <alignment vertical="center" wrapText="1"/>
    </xf>
    <xf numFmtId="0" fontId="0" fillId="0" borderId="13" xfId="2" applyFont="1" applyBorder="1" applyAlignment="1">
      <alignment vertical="center"/>
    </xf>
    <xf numFmtId="0" fontId="15" fillId="0" borderId="1" xfId="2" applyFont="1" applyAlignment="1">
      <alignment horizontal="left" vertical="center"/>
    </xf>
    <xf numFmtId="4" fontId="21" fillId="0" borderId="1" xfId="2" applyNumberFormat="1" applyFont="1" applyAlignment="1">
      <alignment vertical="center"/>
    </xf>
    <xf numFmtId="0" fontId="1" fillId="0" borderId="1" xfId="2" applyFont="1" applyAlignment="1">
      <alignment horizontal="right" vertical="center"/>
    </xf>
    <xf numFmtId="0" fontId="18" fillId="0" borderId="1" xfId="2" applyFont="1" applyAlignment="1">
      <alignment horizontal="left" vertical="center"/>
    </xf>
    <xf numFmtId="4" fontId="1" fillId="0" borderId="1" xfId="2" applyNumberFormat="1" applyFont="1" applyAlignment="1">
      <alignment vertical="center"/>
    </xf>
    <xf numFmtId="164" fontId="1" fillId="0" borderId="1" xfId="2" applyNumberFormat="1" applyFont="1" applyAlignment="1">
      <alignment horizontal="right" vertical="center"/>
    </xf>
    <xf numFmtId="0" fontId="0" fillId="4" borderId="1" xfId="2" applyFont="1" applyFill="1" applyAlignment="1">
      <alignment vertical="center"/>
    </xf>
    <xf numFmtId="0" fontId="4" fillId="4" borderId="7" xfId="2" applyFont="1" applyFill="1" applyBorder="1" applyAlignment="1">
      <alignment horizontal="left" vertical="center"/>
    </xf>
    <xf numFmtId="0" fontId="0" fillId="4" borderId="8" xfId="2" applyFont="1" applyFill="1" applyBorder="1" applyAlignment="1">
      <alignment vertical="center"/>
    </xf>
    <xf numFmtId="0" fontId="4" fillId="4" borderId="8" xfId="2" applyFont="1" applyFill="1" applyBorder="1" applyAlignment="1">
      <alignment horizontal="right" vertical="center"/>
    </xf>
    <xf numFmtId="0" fontId="4" fillId="4" borderId="8" xfId="2" applyFont="1" applyFill="1" applyBorder="1" applyAlignment="1">
      <alignment horizontal="center" vertical="center"/>
    </xf>
    <xf numFmtId="4" fontId="4" fillId="4" borderId="8" xfId="2" applyNumberFormat="1" applyFont="1" applyFill="1" applyBorder="1" applyAlignment="1">
      <alignment vertical="center"/>
    </xf>
    <xf numFmtId="0" fontId="0" fillId="4" borderId="9" xfId="2" applyFont="1" applyFill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1" xfId="2" applyFont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0" borderId="3" xfId="2" applyFont="1" applyBorder="1" applyAlignment="1">
      <alignment vertical="center"/>
    </xf>
    <xf numFmtId="0" fontId="2" fillId="0" borderId="1" xfId="2" applyFont="1" applyAlignment="1">
      <alignment horizontal="left" vertical="center" wrapText="1"/>
    </xf>
    <xf numFmtId="0" fontId="19" fillId="4" borderId="1" xfId="2" applyFont="1" applyFill="1" applyAlignment="1">
      <alignment horizontal="left" vertical="center"/>
    </xf>
    <xf numFmtId="0" fontId="19" fillId="4" borderId="1" xfId="2" applyFont="1" applyFill="1" applyAlignment="1">
      <alignment horizontal="right" vertical="center"/>
    </xf>
    <xf numFmtId="0" fontId="27" fillId="0" borderId="1" xfId="2" applyFont="1" applyAlignment="1">
      <alignment horizontal="left" vertical="center"/>
    </xf>
    <xf numFmtId="0" fontId="6" fillId="0" borderId="1" xfId="2" applyFont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21" xfId="2" applyFont="1" applyBorder="1" applyAlignment="1">
      <alignment horizontal="left" vertical="center"/>
    </xf>
    <xf numFmtId="0" fontId="6" fillId="0" borderId="21" xfId="2" applyFont="1" applyBorder="1" applyAlignment="1">
      <alignment vertical="center"/>
    </xf>
    <xf numFmtId="4" fontId="6" fillId="0" borderId="21" xfId="2" applyNumberFormat="1" applyFont="1" applyBorder="1" applyAlignment="1">
      <alignment vertical="center"/>
    </xf>
    <xf numFmtId="0" fontId="7" fillId="0" borderId="1" xfId="2" applyFont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1" xfId="2" applyFont="1" applyBorder="1" applyAlignment="1">
      <alignment vertical="center"/>
    </xf>
    <xf numFmtId="4" fontId="7" fillId="0" borderId="21" xfId="2" applyNumberFormat="1" applyFont="1" applyBorder="1" applyAlignment="1">
      <alignment vertical="center"/>
    </xf>
    <xf numFmtId="0" fontId="0" fillId="0" borderId="1" xfId="2" applyFont="1" applyAlignment="1">
      <alignment horizontal="center" vertical="center" wrapText="1"/>
    </xf>
    <xf numFmtId="0" fontId="0" fillId="0" borderId="4" xfId="2" applyFont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8" xfId="2" applyFont="1" applyFill="1" applyBorder="1" applyAlignment="1">
      <alignment horizontal="center" vertical="center" wrapText="1"/>
    </xf>
    <xf numFmtId="0" fontId="19" fillId="4" borderId="19" xfId="2" applyFont="1" applyFill="1" applyBorder="1" applyAlignment="1">
      <alignment horizontal="center" vertical="center" wrapText="1"/>
    </xf>
    <xf numFmtId="0" fontId="37" fillId="0" borderId="4" xfId="2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37" fillId="0" borderId="1" xfId="2" applyAlignment="1">
      <alignment horizontal="center" vertical="center" wrapText="1"/>
    </xf>
    <xf numFmtId="0" fontId="21" fillId="0" borderId="1" xfId="2" applyFont="1" applyAlignment="1">
      <alignment horizontal="left" vertical="center"/>
    </xf>
    <xf numFmtId="4" fontId="21" fillId="0" borderId="1" xfId="2" applyNumberFormat="1" applyFont="1" applyAlignment="1"/>
    <xf numFmtId="0" fontId="0" fillId="0" borderId="12" xfId="2" applyFont="1" applyBorder="1" applyAlignment="1">
      <alignment vertical="center"/>
    </xf>
    <xf numFmtId="166" fontId="28" fillId="0" borderId="13" xfId="2" applyNumberFormat="1" applyFont="1" applyBorder="1" applyAlignment="1"/>
    <xf numFmtId="166" fontId="28" fillId="0" borderId="14" xfId="2" applyNumberFormat="1" applyFont="1" applyBorder="1" applyAlignment="1"/>
    <xf numFmtId="0" fontId="8" fillId="0" borderId="1" xfId="2" applyFont="1" applyAlignment="1"/>
    <xf numFmtId="0" fontId="8" fillId="0" borderId="4" xfId="2" applyFont="1" applyBorder="1" applyAlignment="1"/>
    <xf numFmtId="0" fontId="8" fillId="0" borderId="1" xfId="2" applyFont="1" applyAlignment="1">
      <alignment horizontal="left"/>
    </xf>
    <xf numFmtId="0" fontId="6" fillId="0" borderId="1" xfId="2" applyFont="1" applyAlignment="1">
      <alignment horizontal="left"/>
    </xf>
    <xf numFmtId="4" fontId="6" fillId="0" borderId="1" xfId="2" applyNumberFormat="1" applyFont="1" applyAlignment="1"/>
    <xf numFmtId="0" fontId="8" fillId="0" borderId="15" xfId="2" applyFont="1" applyBorder="1" applyAlignment="1"/>
    <xf numFmtId="0" fontId="8" fillId="0" borderId="1" xfId="2" applyFont="1" applyBorder="1" applyAlignment="1"/>
    <xf numFmtId="166" fontId="8" fillId="0" borderId="1" xfId="2" applyNumberFormat="1" applyFont="1" applyBorder="1" applyAlignment="1"/>
    <xf numFmtId="166" fontId="8" fillId="0" borderId="16" xfId="2" applyNumberFormat="1" applyFont="1" applyBorder="1" applyAlignment="1"/>
    <xf numFmtId="0" fontId="7" fillId="0" borderId="1" xfId="2" applyFont="1" applyAlignment="1">
      <alignment horizontal="left"/>
    </xf>
    <xf numFmtId="4" fontId="7" fillId="0" borderId="1" xfId="2" applyNumberFormat="1" applyFont="1" applyAlignment="1"/>
    <xf numFmtId="0" fontId="0" fillId="0" borderId="4" xfId="2" applyFont="1" applyBorder="1" applyAlignment="1" applyProtection="1">
      <alignment vertical="center"/>
      <protection locked="0"/>
    </xf>
    <xf numFmtId="0" fontId="19" fillId="0" borderId="23" xfId="2" applyFont="1" applyBorder="1" applyAlignment="1" applyProtection="1">
      <alignment horizontal="center" vertical="center"/>
      <protection locked="0"/>
    </xf>
    <xf numFmtId="49" fontId="19" fillId="0" borderId="23" xfId="2" applyNumberFormat="1" applyFont="1" applyBorder="1" applyAlignment="1" applyProtection="1">
      <alignment horizontal="left" vertical="center" wrapText="1"/>
      <protection locked="0"/>
    </xf>
    <xf numFmtId="0" fontId="19" fillId="0" borderId="23" xfId="2" applyFont="1" applyBorder="1" applyAlignment="1" applyProtection="1">
      <alignment horizontal="left" vertical="center" wrapText="1"/>
      <protection locked="0"/>
    </xf>
    <xf numFmtId="0" fontId="19" fillId="0" borderId="23" xfId="2" applyFont="1" applyBorder="1" applyAlignment="1" applyProtection="1">
      <alignment horizontal="center" vertical="center" wrapText="1"/>
      <protection locked="0"/>
    </xf>
    <xf numFmtId="167" fontId="19" fillId="0" borderId="23" xfId="2" applyNumberFormat="1" applyFont="1" applyBorder="1" applyAlignment="1" applyProtection="1">
      <alignment vertical="center"/>
      <protection locked="0"/>
    </xf>
    <xf numFmtId="4" fontId="19" fillId="0" borderId="23" xfId="2" applyNumberFormat="1" applyFont="1" applyBorder="1" applyAlignment="1" applyProtection="1">
      <alignment vertical="center"/>
      <protection locked="0"/>
    </xf>
    <xf numFmtId="0" fontId="20" fillId="0" borderId="15" xfId="2" applyFont="1" applyBorder="1" applyAlignment="1">
      <alignment horizontal="left" vertical="center"/>
    </xf>
    <xf numFmtId="166" fontId="20" fillId="0" borderId="1" xfId="2" applyNumberFormat="1" applyFont="1" applyBorder="1" applyAlignment="1">
      <alignment vertical="center"/>
    </xf>
    <xf numFmtId="166" fontId="20" fillId="0" borderId="16" xfId="2" applyNumberFormat="1" applyFont="1" applyBorder="1" applyAlignment="1">
      <alignment vertical="center"/>
    </xf>
    <xf numFmtId="0" fontId="29" fillId="0" borderId="1" xfId="2" applyFont="1" applyAlignment="1">
      <alignment horizontal="left" vertical="center"/>
    </xf>
    <xf numFmtId="0" fontId="39" fillId="0" borderId="1" xfId="3" applyFont="1" applyAlignment="1">
      <alignment vertical="center" wrapText="1"/>
    </xf>
    <xf numFmtId="0" fontId="0" fillId="0" borderId="15" xfId="2" applyFont="1" applyBorder="1" applyAlignment="1">
      <alignment vertical="center"/>
    </xf>
    <xf numFmtId="0" fontId="0" fillId="0" borderId="1" xfId="2" applyFont="1" applyBorder="1" applyAlignment="1">
      <alignment vertical="center"/>
    </xf>
    <xf numFmtId="0" fontId="0" fillId="0" borderId="16" xfId="2" applyFont="1" applyBorder="1" applyAlignment="1">
      <alignment vertical="center"/>
    </xf>
    <xf numFmtId="0" fontId="9" fillId="0" borderId="1" xfId="2" applyFont="1" applyAlignment="1">
      <alignment vertical="center"/>
    </xf>
    <xf numFmtId="0" fontId="9" fillId="0" borderId="4" xfId="2" applyFont="1" applyBorder="1" applyAlignment="1">
      <alignment vertical="center"/>
    </xf>
    <xf numFmtId="0" fontId="31" fillId="0" borderId="1" xfId="2" applyFont="1" applyAlignment="1">
      <alignment horizontal="left" vertical="center"/>
    </xf>
    <xf numFmtId="0" fontId="9" fillId="0" borderId="1" xfId="2" applyFont="1" applyAlignment="1">
      <alignment horizontal="left" vertical="center"/>
    </xf>
    <xf numFmtId="0" fontId="9" fillId="0" borderId="1" xfId="2" applyFont="1" applyAlignment="1">
      <alignment horizontal="left" vertical="center" wrapText="1"/>
    </xf>
    <xf numFmtId="167" fontId="9" fillId="0" borderId="1" xfId="2" applyNumberFormat="1" applyFont="1" applyAlignment="1">
      <alignment vertical="center"/>
    </xf>
    <xf numFmtId="0" fontId="9" fillId="0" borderId="15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10" fillId="0" borderId="1" xfId="2" applyFont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1" xfId="2" applyFont="1" applyAlignment="1">
      <alignment horizontal="left" vertical="center"/>
    </xf>
    <xf numFmtId="0" fontId="10" fillId="0" borderId="1" xfId="2" applyFont="1" applyAlignment="1">
      <alignment horizontal="left" vertical="center" wrapText="1"/>
    </xf>
    <xf numFmtId="167" fontId="10" fillId="0" borderId="1" xfId="2" applyNumberFormat="1" applyFont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6" xfId="2" applyFont="1" applyBorder="1" applyAlignment="1">
      <alignment vertical="center"/>
    </xf>
    <xf numFmtId="0" fontId="11" fillId="0" borderId="1" xfId="2" applyFont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1" xfId="2" applyFont="1" applyAlignment="1">
      <alignment horizontal="left" vertical="center"/>
    </xf>
    <xf numFmtId="0" fontId="11" fillId="0" borderId="1" xfId="2" applyFont="1" applyAlignment="1">
      <alignment horizontal="left" vertical="center" wrapText="1"/>
    </xf>
    <xf numFmtId="167" fontId="11" fillId="0" borderId="1" xfId="2" applyNumberFormat="1" applyFont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32" fillId="0" borderId="23" xfId="2" applyFont="1" applyBorder="1" applyAlignment="1" applyProtection="1">
      <alignment horizontal="center" vertical="center"/>
      <protection locked="0"/>
    </xf>
    <xf numFmtId="49" fontId="32" fillId="0" borderId="23" xfId="2" applyNumberFormat="1" applyFont="1" applyBorder="1" applyAlignment="1" applyProtection="1">
      <alignment horizontal="left" vertical="center" wrapText="1"/>
      <protection locked="0"/>
    </xf>
    <xf numFmtId="0" fontId="32" fillId="0" borderId="23" xfId="2" applyFont="1" applyBorder="1" applyAlignment="1" applyProtection="1">
      <alignment horizontal="left" vertical="center" wrapText="1"/>
      <protection locked="0"/>
    </xf>
    <xf numFmtId="0" fontId="32" fillId="0" borderId="23" xfId="2" applyFont="1" applyBorder="1" applyAlignment="1" applyProtection="1">
      <alignment horizontal="center" vertical="center" wrapText="1"/>
      <protection locked="0"/>
    </xf>
    <xf numFmtId="167" fontId="32" fillId="0" borderId="23" xfId="2" applyNumberFormat="1" applyFont="1" applyBorder="1" applyAlignment="1" applyProtection="1">
      <alignment vertical="center"/>
      <protection locked="0"/>
    </xf>
    <xf numFmtId="4" fontId="32" fillId="0" borderId="23" xfId="2" applyNumberFormat="1" applyFont="1" applyBorder="1" applyAlignment="1" applyProtection="1">
      <alignment vertical="center"/>
      <protection locked="0"/>
    </xf>
    <xf numFmtId="0" fontId="33" fillId="0" borderId="4" xfId="2" applyFont="1" applyBorder="1" applyAlignment="1">
      <alignment vertical="center"/>
    </xf>
    <xf numFmtId="0" fontId="32" fillId="0" borderId="15" xfId="2" applyFont="1" applyBorder="1" applyAlignment="1">
      <alignment horizontal="left" vertical="center"/>
    </xf>
    <xf numFmtId="0" fontId="0" fillId="0" borderId="20" xfId="2" applyFont="1" applyBorder="1" applyAlignment="1">
      <alignment vertical="center"/>
    </xf>
    <xf numFmtId="0" fontId="0" fillId="0" borderId="21" xfId="2" applyFont="1" applyBorder="1" applyAlignment="1">
      <alignment vertical="center"/>
    </xf>
    <xf numFmtId="0" fontId="0" fillId="0" borderId="22" xfId="2" applyFont="1" applyBorder="1" applyAlignment="1">
      <alignment vertical="center"/>
    </xf>
    <xf numFmtId="0" fontId="19" fillId="7" borderId="23" xfId="2" applyFont="1" applyFill="1" applyBorder="1" applyAlignment="1" applyProtection="1">
      <alignment horizontal="left" vertical="center" wrapText="1"/>
      <protection locked="0"/>
    </xf>
    <xf numFmtId="167" fontId="19" fillId="7" borderId="23" xfId="0" applyNumberFormat="1" applyFont="1" applyFill="1" applyBorder="1" applyAlignment="1" applyProtection="1">
      <alignment vertical="center"/>
      <protection locked="0"/>
    </xf>
    <xf numFmtId="167" fontId="19" fillId="7" borderId="23" xfId="2" applyNumberFormat="1" applyFont="1" applyFill="1" applyBorder="1" applyAlignment="1" applyProtection="1">
      <alignment vertical="center"/>
      <protection locked="0"/>
    </xf>
    <xf numFmtId="167" fontId="9" fillId="7" borderId="0" xfId="0" applyNumberFormat="1" applyFont="1" applyFill="1" applyAlignment="1">
      <alignment vertical="center"/>
    </xf>
    <xf numFmtId="167" fontId="10" fillId="7" borderId="0" xfId="0" applyNumberFormat="1" applyFont="1" applyFill="1" applyAlignment="1">
      <alignment vertical="center"/>
    </xf>
    <xf numFmtId="167" fontId="32" fillId="7" borderId="23" xfId="0" applyNumberFormat="1" applyFont="1" applyFill="1" applyBorder="1" applyAlignment="1" applyProtection="1">
      <alignment vertical="center"/>
      <protection locked="0"/>
    </xf>
    <xf numFmtId="0" fontId="19" fillId="7" borderId="23" xfId="0" applyFont="1" applyFill="1" applyBorder="1" applyAlignment="1" applyProtection="1">
      <alignment horizontal="left" vertical="center" wrapText="1"/>
      <protection locked="0"/>
    </xf>
    <xf numFmtId="0" fontId="19" fillId="7" borderId="23" xfId="0" applyFont="1" applyFill="1" applyBorder="1" applyAlignment="1" applyProtection="1">
      <alignment horizontal="center" vertical="center" wrapText="1"/>
      <protection locked="0"/>
    </xf>
    <xf numFmtId="0" fontId="30" fillId="7" borderId="0" xfId="1" applyFont="1" applyFill="1" applyAlignment="1">
      <alignment vertical="center" wrapText="1"/>
    </xf>
    <xf numFmtId="0" fontId="9" fillId="7" borderId="0" xfId="0" applyFont="1" applyFill="1" applyAlignment="1">
      <alignment horizontal="left" vertical="center" wrapText="1"/>
    </xf>
    <xf numFmtId="0" fontId="32" fillId="7" borderId="23" xfId="0" applyFont="1" applyFill="1" applyBorder="1" applyAlignment="1" applyProtection="1">
      <alignment horizontal="left" vertical="center" wrapText="1"/>
      <protection locked="0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49" fontId="2" fillId="0" borderId="1" xfId="2" applyNumberFormat="1" applyFont="1" applyAlignment="1">
      <alignment horizontal="left" vertical="center"/>
    </xf>
    <xf numFmtId="0" fontId="0" fillId="8" borderId="0" xfId="0" applyFill="1"/>
    <xf numFmtId="49" fontId="0" fillId="0" borderId="0" xfId="0" applyNumberFormat="1" applyFont="1" applyAlignment="1">
      <alignment horizontal="left" vertical="center"/>
    </xf>
    <xf numFmtId="4" fontId="19" fillId="8" borderId="23" xfId="0" applyNumberFormat="1" applyFont="1" applyFill="1" applyBorder="1" applyAlignment="1" applyProtection="1">
      <alignment vertical="center"/>
      <protection locked="0"/>
    </xf>
    <xf numFmtId="4" fontId="32" fillId="8" borderId="23" xfId="0" applyNumberFormat="1" applyFont="1" applyFill="1" applyBorder="1" applyAlignment="1" applyProtection="1">
      <alignment vertical="center"/>
      <protection locked="0"/>
    </xf>
    <xf numFmtId="0" fontId="0" fillId="8" borderId="0" xfId="0" applyFont="1" applyFill="1" applyAlignment="1">
      <alignment vertical="center"/>
    </xf>
    <xf numFmtId="4" fontId="19" fillId="8" borderId="23" xfId="2" applyNumberFormat="1" applyFont="1" applyFill="1" applyBorder="1" applyAlignment="1" applyProtection="1">
      <alignment vertical="center"/>
      <protection locked="0"/>
    </xf>
    <xf numFmtId="0" fontId="0" fillId="8" borderId="1" xfId="2" applyFont="1" applyFill="1" applyAlignment="1">
      <alignment vertical="center"/>
    </xf>
    <xf numFmtId="4" fontId="32" fillId="8" borderId="23" xfId="2" applyNumberFormat="1" applyFont="1" applyFill="1" applyBorder="1" applyAlignment="1" applyProtection="1">
      <alignment vertical="center"/>
      <protection locked="0"/>
    </xf>
    <xf numFmtId="49" fontId="0" fillId="8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8" borderId="0" xfId="0" applyFill="1" applyAlignment="1"/>
    <xf numFmtId="14" fontId="0" fillId="8" borderId="1" xfId="0" applyNumberFormat="1" applyFill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6" borderId="0" xfId="0" applyNumberFormat="1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23" fillId="5" borderId="0" xfId="0" applyFont="1" applyFill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3" fillId="6" borderId="0" xfId="0" applyFont="1" applyFill="1" applyAlignment="1">
      <alignment horizontal="left" vertical="center" wrapText="1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" fontId="35" fillId="6" borderId="25" xfId="0" applyNumberFormat="1" applyFont="1" applyFill="1" applyBorder="1" applyAlignment="1">
      <alignment vertical="center"/>
    </xf>
    <xf numFmtId="0" fontId="35" fillId="6" borderId="25" xfId="0" applyFont="1" applyFill="1" applyBorder="1" applyAlignment="1">
      <alignment vertical="center"/>
    </xf>
    <xf numFmtId="0" fontId="35" fillId="6" borderId="26" xfId="0" applyFont="1" applyFill="1" applyBorder="1" applyAlignment="1">
      <alignment vertical="center"/>
    </xf>
    <xf numFmtId="4" fontId="36" fillId="5" borderId="0" xfId="0" applyNumberFormat="1" applyFont="1" applyFill="1" applyAlignment="1">
      <alignment vertical="center"/>
    </xf>
    <xf numFmtId="0" fontId="36" fillId="5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1" xfId="2" applyFont="1" applyAlignment="1">
      <alignment horizontal="left" vertical="center" wrapText="1"/>
    </xf>
    <xf numFmtId="0" fontId="1" fillId="0" borderId="1" xfId="2" applyFont="1" applyAlignment="1">
      <alignment horizontal="left" vertical="center"/>
    </xf>
    <xf numFmtId="0" fontId="3" fillId="0" borderId="1" xfId="2" applyFont="1" applyAlignment="1">
      <alignment horizontal="left" vertical="center" wrapText="1"/>
    </xf>
    <xf numFmtId="0" fontId="0" fillId="0" borderId="1" xfId="2" applyFont="1" applyAlignment="1">
      <alignment vertical="center"/>
    </xf>
    <xf numFmtId="0" fontId="13" fillId="2" borderId="1" xfId="2" applyFont="1" applyFill="1" applyAlignment="1">
      <alignment horizontal="center" vertical="center"/>
    </xf>
    <xf numFmtId="0" fontId="37" fillId="0" borderId="1" xfId="2"/>
    <xf numFmtId="0" fontId="2" fillId="0" borderId="1" xfId="2" applyFont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 customBuiltin="1"/>
    <cellStyle name="Normal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31451201" TargetMode="External"/><Relationship Id="rId13" Type="http://schemas.openxmlformats.org/officeDocument/2006/relationships/hyperlink" Target="https://podminky.urs.cz/item/CS_URS_2024_01/162351124" TargetMode="External"/><Relationship Id="rId18" Type="http://schemas.openxmlformats.org/officeDocument/2006/relationships/hyperlink" Target="https://podminky.urs.cz/item/CS_URS_2024_01/181951111" TargetMode="External"/><Relationship Id="rId26" Type="http://schemas.openxmlformats.org/officeDocument/2006/relationships/hyperlink" Target="https://podminky.urs.cz/item/CS_URS_2024_01/891241811" TargetMode="External"/><Relationship Id="rId39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115101301" TargetMode="External"/><Relationship Id="rId21" Type="http://schemas.openxmlformats.org/officeDocument/2006/relationships/hyperlink" Target="https://podminky.urs.cz/item/CS_URS_2024_01/275351102" TargetMode="External"/><Relationship Id="rId34" Type="http://schemas.openxmlformats.org/officeDocument/2006/relationships/hyperlink" Target="https://podminky.urs.cz/item/CS_URS_2024_01/997002519" TargetMode="External"/><Relationship Id="rId7" Type="http://schemas.openxmlformats.org/officeDocument/2006/relationships/hyperlink" Target="https://podminky.urs.cz/item/CS_URS_2024_01/131451100" TargetMode="External"/><Relationship Id="rId12" Type="http://schemas.openxmlformats.org/officeDocument/2006/relationships/hyperlink" Target="https://podminky.urs.cz/item/CS_URS_2024_01/162351104" TargetMode="External"/><Relationship Id="rId17" Type="http://schemas.openxmlformats.org/officeDocument/2006/relationships/hyperlink" Target="https://podminky.urs.cz/item/CS_URS_2024_01/181411131" TargetMode="External"/><Relationship Id="rId25" Type="http://schemas.openxmlformats.org/officeDocument/2006/relationships/hyperlink" Target="https://podminky.urs.cz/item/CS_URS_2024_01/877251101" TargetMode="External"/><Relationship Id="rId33" Type="http://schemas.openxmlformats.org/officeDocument/2006/relationships/hyperlink" Target="https://podminky.urs.cz/item/CS_URS_2024_01/99700251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4_01/115101201" TargetMode="External"/><Relationship Id="rId16" Type="http://schemas.openxmlformats.org/officeDocument/2006/relationships/hyperlink" Target="https://podminky.urs.cz/item/CS_URS_2024_01/181351004" TargetMode="External"/><Relationship Id="rId20" Type="http://schemas.openxmlformats.org/officeDocument/2006/relationships/hyperlink" Target="https://podminky.urs.cz/item/CS_URS_2024_01/275351101" TargetMode="External"/><Relationship Id="rId29" Type="http://schemas.openxmlformats.org/officeDocument/2006/relationships/hyperlink" Target="https://podminky.urs.cz/item/CS_URS_2024_01/892271111" TargetMode="External"/><Relationship Id="rId1" Type="http://schemas.openxmlformats.org/officeDocument/2006/relationships/hyperlink" Target="https://podminky.urs.cz/item/CS_URS_2024_01/111301111" TargetMode="External"/><Relationship Id="rId6" Type="http://schemas.openxmlformats.org/officeDocument/2006/relationships/hyperlink" Target="https://podminky.urs.cz/item/CS_URS_2024_01/131251202" TargetMode="External"/><Relationship Id="rId11" Type="http://schemas.openxmlformats.org/officeDocument/2006/relationships/hyperlink" Target="https://podminky.urs.cz/item/CS_URS_2024_01/151101111" TargetMode="External"/><Relationship Id="rId24" Type="http://schemas.openxmlformats.org/officeDocument/2006/relationships/hyperlink" Target="https://podminky.urs.cz/item/CS_URS_2024_01/857312122" TargetMode="External"/><Relationship Id="rId32" Type="http://schemas.openxmlformats.org/officeDocument/2006/relationships/hyperlink" Target="https://podminky.urs.cz/item/CS_URS_2024_01/899401113" TargetMode="External"/><Relationship Id="rId37" Type="http://schemas.openxmlformats.org/officeDocument/2006/relationships/hyperlink" Target="https://podminky.urs.cz/item/CS_URS_2024_01/783614663" TargetMode="External"/><Relationship Id="rId5" Type="http://schemas.openxmlformats.org/officeDocument/2006/relationships/hyperlink" Target="https://podminky.urs.cz/item/CS_URS_2024_01/131251100" TargetMode="External"/><Relationship Id="rId15" Type="http://schemas.openxmlformats.org/officeDocument/2006/relationships/hyperlink" Target="https://podminky.urs.cz/item/CS_URS_2024_01/174151101" TargetMode="External"/><Relationship Id="rId23" Type="http://schemas.openxmlformats.org/officeDocument/2006/relationships/hyperlink" Target="https://podminky.urs.cz/item/CS_URS_2024_01/857242122" TargetMode="External"/><Relationship Id="rId28" Type="http://schemas.openxmlformats.org/officeDocument/2006/relationships/hyperlink" Target="https://podminky.urs.cz/item/CS_URS_2024_01/891261112" TargetMode="External"/><Relationship Id="rId36" Type="http://schemas.openxmlformats.org/officeDocument/2006/relationships/hyperlink" Target="https://podminky.urs.cz/item/CS_URS_2024_01/997013631" TargetMode="External"/><Relationship Id="rId10" Type="http://schemas.openxmlformats.org/officeDocument/2006/relationships/hyperlink" Target="https://podminky.urs.cz/item/CS_URS_2024_01/151101101" TargetMode="External"/><Relationship Id="rId19" Type="http://schemas.openxmlformats.org/officeDocument/2006/relationships/hyperlink" Target="https://podminky.urs.cz/item/CS_URS_2024_01/275321211" TargetMode="External"/><Relationship Id="rId31" Type="http://schemas.openxmlformats.org/officeDocument/2006/relationships/hyperlink" Target="https://podminky.urs.cz/item/CS_URS_2024_01/899401112" TargetMode="External"/><Relationship Id="rId4" Type="http://schemas.openxmlformats.org/officeDocument/2006/relationships/hyperlink" Target="https://podminky.urs.cz/item/CS_URS_2024_01/121151104" TargetMode="External"/><Relationship Id="rId9" Type="http://schemas.openxmlformats.org/officeDocument/2006/relationships/hyperlink" Target="https://podminky.urs.cz/item/CS_URS_2024_01/141721253" TargetMode="External"/><Relationship Id="rId14" Type="http://schemas.openxmlformats.org/officeDocument/2006/relationships/hyperlink" Target="https://podminky.urs.cz/item/CS_URS_2024_01/171251201" TargetMode="External"/><Relationship Id="rId22" Type="http://schemas.openxmlformats.org/officeDocument/2006/relationships/hyperlink" Target="https://podminky.urs.cz/item/CS_URS_2024_01/452323151" TargetMode="External"/><Relationship Id="rId27" Type="http://schemas.openxmlformats.org/officeDocument/2006/relationships/hyperlink" Target="https://podminky.urs.cz/item/CS_URS_2024_01/891247112" TargetMode="External"/><Relationship Id="rId30" Type="http://schemas.openxmlformats.org/officeDocument/2006/relationships/hyperlink" Target="https://podminky.urs.cz/item/CS_URS_2024_01/892273122" TargetMode="External"/><Relationship Id="rId35" Type="http://schemas.openxmlformats.org/officeDocument/2006/relationships/hyperlink" Target="https://podminky.urs.cz/item/CS_URS_2024_01/99700261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31251102" TargetMode="External"/><Relationship Id="rId18" Type="http://schemas.openxmlformats.org/officeDocument/2006/relationships/hyperlink" Target="https://podminky.urs.cz/item/CS_URS_2024_01/151101101" TargetMode="External"/><Relationship Id="rId26" Type="http://schemas.openxmlformats.org/officeDocument/2006/relationships/hyperlink" Target="https://podminky.urs.cz/item/CS_URS_2024_01/181951111" TargetMode="External"/><Relationship Id="rId39" Type="http://schemas.openxmlformats.org/officeDocument/2006/relationships/hyperlink" Target="https://podminky.urs.cz/item/CS_URS_2024_01/565145111" TargetMode="External"/><Relationship Id="rId21" Type="http://schemas.openxmlformats.org/officeDocument/2006/relationships/hyperlink" Target="https://podminky.urs.cz/item/CS_URS_2024_01/162351124" TargetMode="External"/><Relationship Id="rId34" Type="http://schemas.openxmlformats.org/officeDocument/2006/relationships/hyperlink" Target="https://podminky.urs.cz/item/CS_URS_2024_01/452353112" TargetMode="External"/><Relationship Id="rId42" Type="http://schemas.openxmlformats.org/officeDocument/2006/relationships/hyperlink" Target="https://podminky.urs.cz/item/CS_URS_2024_01/574381112" TargetMode="External"/><Relationship Id="rId47" Type="http://schemas.openxmlformats.org/officeDocument/2006/relationships/hyperlink" Target="https://podminky.urs.cz/item/CS_URS_2024_01/879161111" TargetMode="External"/><Relationship Id="rId50" Type="http://schemas.openxmlformats.org/officeDocument/2006/relationships/hyperlink" Target="https://podminky.urs.cz/item/CS_URS_2024_01/891247112" TargetMode="External"/><Relationship Id="rId55" Type="http://schemas.openxmlformats.org/officeDocument/2006/relationships/hyperlink" Target="https://podminky.urs.cz/item/CS_URS_2024_01/899401112" TargetMode="External"/><Relationship Id="rId63" Type="http://schemas.openxmlformats.org/officeDocument/2006/relationships/hyperlink" Target="https://podminky.urs.cz/item/CS_URS_2024_01/998276101" TargetMode="External"/><Relationship Id="rId7" Type="http://schemas.openxmlformats.org/officeDocument/2006/relationships/hyperlink" Target="https://podminky.urs.cz/item/CS_URS_2024_01/115101301" TargetMode="External"/><Relationship Id="rId2" Type="http://schemas.openxmlformats.org/officeDocument/2006/relationships/hyperlink" Target="https://podminky.urs.cz/item/CS_URS_2024_01/113107321" TargetMode="External"/><Relationship Id="rId16" Type="http://schemas.openxmlformats.org/officeDocument/2006/relationships/hyperlink" Target="https://podminky.urs.cz/item/CS_URS_2024_01/131451201" TargetMode="External"/><Relationship Id="rId20" Type="http://schemas.openxmlformats.org/officeDocument/2006/relationships/hyperlink" Target="https://podminky.urs.cz/item/CS_URS_2024_01/162351104" TargetMode="External"/><Relationship Id="rId29" Type="http://schemas.openxmlformats.org/officeDocument/2006/relationships/hyperlink" Target="https://podminky.urs.cz/item/CS_URS_2024_01/275351101" TargetMode="External"/><Relationship Id="rId41" Type="http://schemas.openxmlformats.org/officeDocument/2006/relationships/hyperlink" Target="https://podminky.urs.cz/item/CS_URS_2024_01/573231107" TargetMode="External"/><Relationship Id="rId54" Type="http://schemas.openxmlformats.org/officeDocument/2006/relationships/hyperlink" Target="https://podminky.urs.cz/item/CS_URS_2024_01/899401111" TargetMode="External"/><Relationship Id="rId62" Type="http://schemas.openxmlformats.org/officeDocument/2006/relationships/hyperlink" Target="https://podminky.urs.cz/item/CS_URS_2024_01/998225195" TargetMode="External"/><Relationship Id="rId1" Type="http://schemas.openxmlformats.org/officeDocument/2006/relationships/hyperlink" Target="https://podminky.urs.cz/item/CS_URS_2024_01/111301111" TargetMode="External"/><Relationship Id="rId6" Type="http://schemas.openxmlformats.org/officeDocument/2006/relationships/hyperlink" Target="https://podminky.urs.cz/item/CS_URS_2024_01/115101201" TargetMode="External"/><Relationship Id="rId11" Type="http://schemas.openxmlformats.org/officeDocument/2006/relationships/hyperlink" Target="https://podminky.urs.cz/item/CS_URS_2024_01/122252203" TargetMode="External"/><Relationship Id="rId24" Type="http://schemas.openxmlformats.org/officeDocument/2006/relationships/hyperlink" Target="https://podminky.urs.cz/item/CS_URS_2024_01/181351004" TargetMode="External"/><Relationship Id="rId32" Type="http://schemas.openxmlformats.org/officeDocument/2006/relationships/hyperlink" Target="https://podminky.urs.cz/item/CS_URS_2024_01/452323151" TargetMode="External"/><Relationship Id="rId37" Type="http://schemas.openxmlformats.org/officeDocument/2006/relationships/hyperlink" Target="https://podminky.urs.cz/item/CS_URS_2024_01/564861111" TargetMode="External"/><Relationship Id="rId40" Type="http://schemas.openxmlformats.org/officeDocument/2006/relationships/hyperlink" Target="https://podminky.urs.cz/item/CS_URS_2024_01/573111111" TargetMode="External"/><Relationship Id="rId45" Type="http://schemas.openxmlformats.org/officeDocument/2006/relationships/hyperlink" Target="https://podminky.urs.cz/item/CS_URS_2024_01/857262122" TargetMode="External"/><Relationship Id="rId53" Type="http://schemas.openxmlformats.org/officeDocument/2006/relationships/hyperlink" Target="https://podminky.urs.cz/item/CS_URS_2024_01/892273122" TargetMode="External"/><Relationship Id="rId58" Type="http://schemas.openxmlformats.org/officeDocument/2006/relationships/hyperlink" Target="https://podminky.urs.cz/item/CS_URS_2024_01/997002511" TargetMode="External"/><Relationship Id="rId66" Type="http://schemas.openxmlformats.org/officeDocument/2006/relationships/drawing" Target="../drawings/drawing3.xml"/><Relationship Id="rId5" Type="http://schemas.openxmlformats.org/officeDocument/2006/relationships/hyperlink" Target="https://podminky.urs.cz/item/CS_URS_2024_01/113107342" TargetMode="External"/><Relationship Id="rId15" Type="http://schemas.openxmlformats.org/officeDocument/2006/relationships/hyperlink" Target="https://podminky.urs.cz/item/CS_URS_2024_01/131451100" TargetMode="External"/><Relationship Id="rId23" Type="http://schemas.openxmlformats.org/officeDocument/2006/relationships/hyperlink" Target="https://podminky.urs.cz/item/CS_URS_2024_01/174151101" TargetMode="External"/><Relationship Id="rId28" Type="http://schemas.openxmlformats.org/officeDocument/2006/relationships/hyperlink" Target="https://podminky.urs.cz/item/CS_URS_2024_01/275321211" TargetMode="External"/><Relationship Id="rId36" Type="http://schemas.openxmlformats.org/officeDocument/2006/relationships/hyperlink" Target="https://podminky.urs.cz/item/CS_URS_2024_01/564751111" TargetMode="External"/><Relationship Id="rId49" Type="http://schemas.openxmlformats.org/officeDocument/2006/relationships/hyperlink" Target="https://podminky.urs.cz/item/CS_URS_2024_01/891241112" TargetMode="External"/><Relationship Id="rId57" Type="http://schemas.openxmlformats.org/officeDocument/2006/relationships/hyperlink" Target="https://podminky.urs.cz/item/CS_URS_2024_01/919735111" TargetMode="External"/><Relationship Id="rId61" Type="http://schemas.openxmlformats.org/officeDocument/2006/relationships/hyperlink" Target="https://podminky.urs.cz/item/CS_URS_2024_01/998225111" TargetMode="External"/><Relationship Id="rId10" Type="http://schemas.openxmlformats.org/officeDocument/2006/relationships/hyperlink" Target="https://podminky.urs.cz/item/CS_URS_2024_01/121151104" TargetMode="External"/><Relationship Id="rId19" Type="http://schemas.openxmlformats.org/officeDocument/2006/relationships/hyperlink" Target="https://podminky.urs.cz/item/CS_URS_2024_01/151101111" TargetMode="External"/><Relationship Id="rId31" Type="http://schemas.openxmlformats.org/officeDocument/2006/relationships/hyperlink" Target="https://podminky.urs.cz/item/CS_URS_2024_01/452323141" TargetMode="External"/><Relationship Id="rId44" Type="http://schemas.openxmlformats.org/officeDocument/2006/relationships/hyperlink" Target="https://podminky.urs.cz/item/CS_URS_2024_01/857242122" TargetMode="External"/><Relationship Id="rId52" Type="http://schemas.openxmlformats.org/officeDocument/2006/relationships/hyperlink" Target="https://podminky.urs.cz/item/CS_URS_2024_01/892271111" TargetMode="External"/><Relationship Id="rId60" Type="http://schemas.openxmlformats.org/officeDocument/2006/relationships/hyperlink" Target="https://podminky.urs.cz/item/CS_URS_2024_01/997002611" TargetMode="External"/><Relationship Id="rId65" Type="http://schemas.openxmlformats.org/officeDocument/2006/relationships/printerSettings" Target="../printerSettings/printerSettings3.bin"/><Relationship Id="rId4" Type="http://schemas.openxmlformats.org/officeDocument/2006/relationships/hyperlink" Target="https://podminky.urs.cz/item/CS_URS_2024_01/113107341" TargetMode="External"/><Relationship Id="rId9" Type="http://schemas.openxmlformats.org/officeDocument/2006/relationships/hyperlink" Target="https://podminky.urs.cz/item/CS_URS_2024_01/119001421" TargetMode="External"/><Relationship Id="rId14" Type="http://schemas.openxmlformats.org/officeDocument/2006/relationships/hyperlink" Target="https://podminky.urs.cz/item/CS_URS_2024_01/131251201" TargetMode="External"/><Relationship Id="rId22" Type="http://schemas.openxmlformats.org/officeDocument/2006/relationships/hyperlink" Target="https://podminky.urs.cz/item/CS_URS_2024_01/171251201" TargetMode="External"/><Relationship Id="rId27" Type="http://schemas.openxmlformats.org/officeDocument/2006/relationships/hyperlink" Target="https://podminky.urs.cz/item/CS_URS_2024_01/181951112" TargetMode="External"/><Relationship Id="rId30" Type="http://schemas.openxmlformats.org/officeDocument/2006/relationships/hyperlink" Target="https://podminky.urs.cz/item/CS_URS_2024_01/275351102" TargetMode="External"/><Relationship Id="rId35" Type="http://schemas.openxmlformats.org/officeDocument/2006/relationships/hyperlink" Target="https://podminky.urs.cz/item/CS_URS_2024_01/452368113" TargetMode="External"/><Relationship Id="rId43" Type="http://schemas.openxmlformats.org/officeDocument/2006/relationships/hyperlink" Target="https://podminky.urs.cz/item/CS_URS_2024_01/577134131" TargetMode="External"/><Relationship Id="rId48" Type="http://schemas.openxmlformats.org/officeDocument/2006/relationships/hyperlink" Target="https://podminky.urs.cz/item/CS_URS_2024_01/891171321" TargetMode="External"/><Relationship Id="rId56" Type="http://schemas.openxmlformats.org/officeDocument/2006/relationships/hyperlink" Target="https://podminky.urs.cz/item/CS_URS_2024_01/899401113" TargetMode="External"/><Relationship Id="rId64" Type="http://schemas.openxmlformats.org/officeDocument/2006/relationships/hyperlink" Target="https://podminky.urs.cz/item/CS_URS_2024_01/783614663" TargetMode="External"/><Relationship Id="rId8" Type="http://schemas.openxmlformats.org/officeDocument/2006/relationships/hyperlink" Target="https://podminky.urs.cz/item/CS_URS_2024_01/119001406" TargetMode="External"/><Relationship Id="rId51" Type="http://schemas.openxmlformats.org/officeDocument/2006/relationships/hyperlink" Target="https://podminky.urs.cz/item/CS_URS_2024_01/891269111" TargetMode="External"/><Relationship Id="rId3" Type="http://schemas.openxmlformats.org/officeDocument/2006/relationships/hyperlink" Target="https://podminky.urs.cz/item/CS_URS_2024_01/113107323" TargetMode="External"/><Relationship Id="rId12" Type="http://schemas.openxmlformats.org/officeDocument/2006/relationships/hyperlink" Target="https://podminky.urs.cz/item/CS_URS_2024_01/129001101" TargetMode="External"/><Relationship Id="rId17" Type="http://schemas.openxmlformats.org/officeDocument/2006/relationships/hyperlink" Target="https://podminky.urs.cz/item/CS_URS_2024_01/141721213" TargetMode="External"/><Relationship Id="rId25" Type="http://schemas.openxmlformats.org/officeDocument/2006/relationships/hyperlink" Target="https://podminky.urs.cz/item/CS_URS_2024_01/181411131" TargetMode="External"/><Relationship Id="rId33" Type="http://schemas.openxmlformats.org/officeDocument/2006/relationships/hyperlink" Target="https://podminky.urs.cz/item/CS_URS_2024_01/452353111" TargetMode="External"/><Relationship Id="rId38" Type="http://schemas.openxmlformats.org/officeDocument/2006/relationships/hyperlink" Target="https://podminky.urs.cz/item/CS_URS_2024_01/565135111" TargetMode="External"/><Relationship Id="rId46" Type="http://schemas.openxmlformats.org/officeDocument/2006/relationships/hyperlink" Target="https://podminky.urs.cz/item/CS_URS_2024_01/877251101" TargetMode="External"/><Relationship Id="rId59" Type="http://schemas.openxmlformats.org/officeDocument/2006/relationships/hyperlink" Target="https://podminky.urs.cz/item/CS_URS_2024_01/99700251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31451100" TargetMode="External"/><Relationship Id="rId13" Type="http://schemas.openxmlformats.org/officeDocument/2006/relationships/hyperlink" Target="https://podminky.urs.cz/item/CS_URS_2024_01/174151101" TargetMode="External"/><Relationship Id="rId18" Type="http://schemas.openxmlformats.org/officeDocument/2006/relationships/hyperlink" Target="https://podminky.urs.cz/item/CS_URS_2024_01/452353111" TargetMode="External"/><Relationship Id="rId26" Type="http://schemas.openxmlformats.org/officeDocument/2006/relationships/hyperlink" Target="https://podminky.urs.cz/item/CS_URS_2024_01/891219111" TargetMode="External"/><Relationship Id="rId3" Type="http://schemas.openxmlformats.org/officeDocument/2006/relationships/hyperlink" Target="https://podminky.urs.cz/item/CS_URS_2024_01/115101301" TargetMode="External"/><Relationship Id="rId21" Type="http://schemas.openxmlformats.org/officeDocument/2006/relationships/hyperlink" Target="https://podminky.urs.cz/item/CS_URS_2024_01/857242122" TargetMode="External"/><Relationship Id="rId34" Type="http://schemas.openxmlformats.org/officeDocument/2006/relationships/hyperlink" Target="https://podminky.urs.cz/item/CS_URS_2024_01/899401113" TargetMode="External"/><Relationship Id="rId7" Type="http://schemas.openxmlformats.org/officeDocument/2006/relationships/hyperlink" Target="https://podminky.urs.cz/item/CS_URS_2024_01/131251100" TargetMode="External"/><Relationship Id="rId12" Type="http://schemas.openxmlformats.org/officeDocument/2006/relationships/hyperlink" Target="https://podminky.urs.cz/item/CS_URS_2024_01/171251201" TargetMode="External"/><Relationship Id="rId17" Type="http://schemas.openxmlformats.org/officeDocument/2006/relationships/hyperlink" Target="https://podminky.urs.cz/item/CS_URS_2024_01/452323151" TargetMode="External"/><Relationship Id="rId25" Type="http://schemas.openxmlformats.org/officeDocument/2006/relationships/hyperlink" Target="https://podminky.urs.cz/item/CS_URS_2024_01/891211112" TargetMode="External"/><Relationship Id="rId33" Type="http://schemas.openxmlformats.org/officeDocument/2006/relationships/hyperlink" Target="https://podminky.urs.cz/item/CS_URS_2024_01/899401112" TargetMode="External"/><Relationship Id="rId2" Type="http://schemas.openxmlformats.org/officeDocument/2006/relationships/hyperlink" Target="https://podminky.urs.cz/item/CS_URS_2024_01/115101201" TargetMode="External"/><Relationship Id="rId16" Type="http://schemas.openxmlformats.org/officeDocument/2006/relationships/hyperlink" Target="https://podminky.urs.cz/item/CS_URS_2024_01/452323141" TargetMode="External"/><Relationship Id="rId20" Type="http://schemas.openxmlformats.org/officeDocument/2006/relationships/hyperlink" Target="https://podminky.urs.cz/item/CS_URS_2024_01/452368113" TargetMode="External"/><Relationship Id="rId29" Type="http://schemas.openxmlformats.org/officeDocument/2006/relationships/hyperlink" Target="https://podminky.urs.cz/item/CS_URS_2024_01/892233122" TargetMode="External"/><Relationship Id="rId1" Type="http://schemas.openxmlformats.org/officeDocument/2006/relationships/hyperlink" Target="https://podminky.urs.cz/item/CS_URS_2024_01/111301111" TargetMode="External"/><Relationship Id="rId6" Type="http://schemas.openxmlformats.org/officeDocument/2006/relationships/hyperlink" Target="https://podminky.urs.cz/item/CS_URS_2024_01/129001101" TargetMode="External"/><Relationship Id="rId11" Type="http://schemas.openxmlformats.org/officeDocument/2006/relationships/hyperlink" Target="https://podminky.urs.cz/item/CS_URS_2024_01/162351124" TargetMode="External"/><Relationship Id="rId24" Type="http://schemas.openxmlformats.org/officeDocument/2006/relationships/hyperlink" Target="https://podminky.urs.cz/item/CS_URS_2024_01/891171321" TargetMode="External"/><Relationship Id="rId32" Type="http://schemas.openxmlformats.org/officeDocument/2006/relationships/hyperlink" Target="https://podminky.urs.cz/item/CS_URS_2024_01/899401111" TargetMode="External"/><Relationship Id="rId37" Type="http://schemas.openxmlformats.org/officeDocument/2006/relationships/drawing" Target="../drawings/drawing4.xml"/><Relationship Id="rId5" Type="http://schemas.openxmlformats.org/officeDocument/2006/relationships/hyperlink" Target="https://podminky.urs.cz/item/CS_URS_2024_01/119001421" TargetMode="External"/><Relationship Id="rId15" Type="http://schemas.openxmlformats.org/officeDocument/2006/relationships/hyperlink" Target="https://podminky.urs.cz/item/CS_URS_2024_01/181951111" TargetMode="External"/><Relationship Id="rId23" Type="http://schemas.openxmlformats.org/officeDocument/2006/relationships/hyperlink" Target="https://podminky.urs.cz/item/CS_URS_2024_01/879161111" TargetMode="External"/><Relationship Id="rId28" Type="http://schemas.openxmlformats.org/officeDocument/2006/relationships/hyperlink" Target="https://podminky.urs.cz/item/CS_URS_2024_01/891247112" TargetMode="External"/><Relationship Id="rId36" Type="http://schemas.openxmlformats.org/officeDocument/2006/relationships/printerSettings" Target="../printerSettings/printerSettings4.bin"/><Relationship Id="rId10" Type="http://schemas.openxmlformats.org/officeDocument/2006/relationships/hyperlink" Target="https://podminky.urs.cz/item/CS_URS_2024_01/162351104" TargetMode="External"/><Relationship Id="rId19" Type="http://schemas.openxmlformats.org/officeDocument/2006/relationships/hyperlink" Target="https://podminky.urs.cz/item/CS_URS_2024_01/452353112" TargetMode="External"/><Relationship Id="rId31" Type="http://schemas.openxmlformats.org/officeDocument/2006/relationships/hyperlink" Target="https://podminky.urs.cz/item/CS_URS_2024_01/894411311" TargetMode="External"/><Relationship Id="rId4" Type="http://schemas.openxmlformats.org/officeDocument/2006/relationships/hyperlink" Target="https://podminky.urs.cz/item/CS_URS_2024_01/119001406" TargetMode="External"/><Relationship Id="rId9" Type="http://schemas.openxmlformats.org/officeDocument/2006/relationships/hyperlink" Target="https://podminky.urs.cz/item/CS_URS_2024_01/141721211" TargetMode="External"/><Relationship Id="rId14" Type="http://schemas.openxmlformats.org/officeDocument/2006/relationships/hyperlink" Target="https://podminky.urs.cz/item/CS_URS_2024_01/181411131" TargetMode="External"/><Relationship Id="rId22" Type="http://schemas.openxmlformats.org/officeDocument/2006/relationships/hyperlink" Target="https://podminky.urs.cz/item/CS_URS_2024_01/877211101" TargetMode="External"/><Relationship Id="rId27" Type="http://schemas.openxmlformats.org/officeDocument/2006/relationships/hyperlink" Target="https://podminky.urs.cz/item/CS_URS_2024_01/891241112" TargetMode="External"/><Relationship Id="rId30" Type="http://schemas.openxmlformats.org/officeDocument/2006/relationships/hyperlink" Target="https://podminky.urs.cz/item/CS_URS_2024_01/892241111" TargetMode="External"/><Relationship Id="rId35" Type="http://schemas.openxmlformats.org/officeDocument/2006/relationships/hyperlink" Target="https://podminky.urs.cz/item/CS_URS_2024_01/99827610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31451201" TargetMode="External"/><Relationship Id="rId18" Type="http://schemas.openxmlformats.org/officeDocument/2006/relationships/hyperlink" Target="https://podminky.urs.cz/item/CS_URS_2024_01/162351124" TargetMode="External"/><Relationship Id="rId26" Type="http://schemas.openxmlformats.org/officeDocument/2006/relationships/hyperlink" Target="https://podminky.urs.cz/item/CS_URS_2024_01/452353112" TargetMode="External"/><Relationship Id="rId39" Type="http://schemas.openxmlformats.org/officeDocument/2006/relationships/hyperlink" Target="https://podminky.urs.cz/item/CS_URS_2024_01/891241112" TargetMode="External"/><Relationship Id="rId21" Type="http://schemas.openxmlformats.org/officeDocument/2006/relationships/hyperlink" Target="https://podminky.urs.cz/item/CS_URS_2024_01/181411131" TargetMode="External"/><Relationship Id="rId34" Type="http://schemas.openxmlformats.org/officeDocument/2006/relationships/hyperlink" Target="https://podminky.urs.cz/item/CS_URS_2024_01/577134131" TargetMode="External"/><Relationship Id="rId42" Type="http://schemas.openxmlformats.org/officeDocument/2006/relationships/hyperlink" Target="https://podminky.urs.cz/item/CS_URS_2024_01/892241111" TargetMode="External"/><Relationship Id="rId47" Type="http://schemas.openxmlformats.org/officeDocument/2006/relationships/hyperlink" Target="https://podminky.urs.cz/item/CS_URS_2024_01/899401113" TargetMode="External"/><Relationship Id="rId50" Type="http://schemas.openxmlformats.org/officeDocument/2006/relationships/hyperlink" Target="https://podminky.urs.cz/item/CS_URS_2024_01/997002519" TargetMode="External"/><Relationship Id="rId55" Type="http://schemas.openxmlformats.org/officeDocument/2006/relationships/printerSettings" Target="../printerSettings/printerSettings5.bin"/><Relationship Id="rId7" Type="http://schemas.openxmlformats.org/officeDocument/2006/relationships/hyperlink" Target="https://podminky.urs.cz/item/CS_URS_2024_01/119001421" TargetMode="External"/><Relationship Id="rId12" Type="http://schemas.openxmlformats.org/officeDocument/2006/relationships/hyperlink" Target="https://podminky.urs.cz/item/CS_URS_2024_01/131451100" TargetMode="External"/><Relationship Id="rId17" Type="http://schemas.openxmlformats.org/officeDocument/2006/relationships/hyperlink" Target="https://podminky.urs.cz/item/CS_URS_2024_01/162351104" TargetMode="External"/><Relationship Id="rId25" Type="http://schemas.openxmlformats.org/officeDocument/2006/relationships/hyperlink" Target="https://podminky.urs.cz/item/CS_URS_2024_01/452353111" TargetMode="External"/><Relationship Id="rId33" Type="http://schemas.openxmlformats.org/officeDocument/2006/relationships/hyperlink" Target="https://podminky.urs.cz/item/CS_URS_2024_01/573231107" TargetMode="External"/><Relationship Id="rId38" Type="http://schemas.openxmlformats.org/officeDocument/2006/relationships/hyperlink" Target="https://podminky.urs.cz/item/CS_URS_2024_01/891171321" TargetMode="External"/><Relationship Id="rId46" Type="http://schemas.openxmlformats.org/officeDocument/2006/relationships/hyperlink" Target="https://podminky.urs.cz/item/CS_URS_2024_01/899401112" TargetMode="External"/><Relationship Id="rId2" Type="http://schemas.openxmlformats.org/officeDocument/2006/relationships/hyperlink" Target="https://podminky.urs.cz/item/CS_URS_2024_01/113107323" TargetMode="External"/><Relationship Id="rId16" Type="http://schemas.openxmlformats.org/officeDocument/2006/relationships/hyperlink" Target="https://podminky.urs.cz/item/CS_URS_2024_01/151101111" TargetMode="External"/><Relationship Id="rId20" Type="http://schemas.openxmlformats.org/officeDocument/2006/relationships/hyperlink" Target="https://podminky.urs.cz/item/CS_URS_2024_01/174151101" TargetMode="External"/><Relationship Id="rId29" Type="http://schemas.openxmlformats.org/officeDocument/2006/relationships/hyperlink" Target="https://podminky.urs.cz/item/CS_URS_2024_01/564861111" TargetMode="External"/><Relationship Id="rId41" Type="http://schemas.openxmlformats.org/officeDocument/2006/relationships/hyperlink" Target="https://podminky.urs.cz/item/CS_URS_2024_01/891249111" TargetMode="External"/><Relationship Id="rId54" Type="http://schemas.openxmlformats.org/officeDocument/2006/relationships/hyperlink" Target="https://podminky.urs.cz/item/CS_URS_2024_01/998276101" TargetMode="External"/><Relationship Id="rId1" Type="http://schemas.openxmlformats.org/officeDocument/2006/relationships/hyperlink" Target="https://podminky.urs.cz/item/CS_URS_2024_01/111301111" TargetMode="External"/><Relationship Id="rId6" Type="http://schemas.openxmlformats.org/officeDocument/2006/relationships/hyperlink" Target="https://podminky.urs.cz/item/CS_URS_2024_01/119001406" TargetMode="External"/><Relationship Id="rId11" Type="http://schemas.openxmlformats.org/officeDocument/2006/relationships/hyperlink" Target="https://podminky.urs.cz/item/CS_URS_2024_01/131251201" TargetMode="External"/><Relationship Id="rId24" Type="http://schemas.openxmlformats.org/officeDocument/2006/relationships/hyperlink" Target="https://podminky.urs.cz/item/CS_URS_2024_01/452323141" TargetMode="External"/><Relationship Id="rId32" Type="http://schemas.openxmlformats.org/officeDocument/2006/relationships/hyperlink" Target="https://podminky.urs.cz/item/CS_URS_2024_01/573111111" TargetMode="External"/><Relationship Id="rId37" Type="http://schemas.openxmlformats.org/officeDocument/2006/relationships/hyperlink" Target="https://podminky.urs.cz/item/CS_URS_2024_01/879161111" TargetMode="External"/><Relationship Id="rId40" Type="http://schemas.openxmlformats.org/officeDocument/2006/relationships/hyperlink" Target="https://podminky.urs.cz/item/CS_URS_2024_01/891247112" TargetMode="External"/><Relationship Id="rId45" Type="http://schemas.openxmlformats.org/officeDocument/2006/relationships/hyperlink" Target="https://podminky.urs.cz/item/CS_URS_2024_01/899401111" TargetMode="External"/><Relationship Id="rId53" Type="http://schemas.openxmlformats.org/officeDocument/2006/relationships/hyperlink" Target="https://podminky.urs.cz/item/CS_URS_2024_01/998225195" TargetMode="External"/><Relationship Id="rId5" Type="http://schemas.openxmlformats.org/officeDocument/2006/relationships/hyperlink" Target="https://podminky.urs.cz/item/CS_URS_2024_01/115101301" TargetMode="External"/><Relationship Id="rId15" Type="http://schemas.openxmlformats.org/officeDocument/2006/relationships/hyperlink" Target="https://podminky.urs.cz/item/CS_URS_2024_01/151101101" TargetMode="External"/><Relationship Id="rId23" Type="http://schemas.openxmlformats.org/officeDocument/2006/relationships/hyperlink" Target="https://podminky.urs.cz/item/CS_URS_2024_01/181951112" TargetMode="External"/><Relationship Id="rId28" Type="http://schemas.openxmlformats.org/officeDocument/2006/relationships/hyperlink" Target="https://podminky.urs.cz/item/CS_URS_2024_01/564751111" TargetMode="External"/><Relationship Id="rId36" Type="http://schemas.openxmlformats.org/officeDocument/2006/relationships/hyperlink" Target="https://podminky.urs.cz/item/CS_URS_2024_01/877241101" TargetMode="External"/><Relationship Id="rId49" Type="http://schemas.openxmlformats.org/officeDocument/2006/relationships/hyperlink" Target="https://podminky.urs.cz/item/CS_URS_2024_01/997002511" TargetMode="External"/><Relationship Id="rId10" Type="http://schemas.openxmlformats.org/officeDocument/2006/relationships/hyperlink" Target="https://podminky.urs.cz/item/CS_URS_2024_01/131251100" TargetMode="External"/><Relationship Id="rId19" Type="http://schemas.openxmlformats.org/officeDocument/2006/relationships/hyperlink" Target="https://podminky.urs.cz/item/CS_URS_2024_01/171251201" TargetMode="External"/><Relationship Id="rId31" Type="http://schemas.openxmlformats.org/officeDocument/2006/relationships/hyperlink" Target="https://podminky.urs.cz/item/CS_URS_2024_01/565145111" TargetMode="External"/><Relationship Id="rId44" Type="http://schemas.openxmlformats.org/officeDocument/2006/relationships/hyperlink" Target="https://podminky.urs.cz/item/CS_URS_2024_01/894411311" TargetMode="External"/><Relationship Id="rId52" Type="http://schemas.openxmlformats.org/officeDocument/2006/relationships/hyperlink" Target="https://podminky.urs.cz/item/CS_URS_2024_01/998225111" TargetMode="External"/><Relationship Id="rId4" Type="http://schemas.openxmlformats.org/officeDocument/2006/relationships/hyperlink" Target="https://podminky.urs.cz/item/CS_URS_2024_01/115101201" TargetMode="External"/><Relationship Id="rId9" Type="http://schemas.openxmlformats.org/officeDocument/2006/relationships/hyperlink" Target="https://podminky.urs.cz/item/CS_URS_2024_01/129001101" TargetMode="External"/><Relationship Id="rId14" Type="http://schemas.openxmlformats.org/officeDocument/2006/relationships/hyperlink" Target="https://podminky.urs.cz/item/CS_URS_2024_01/141721212" TargetMode="External"/><Relationship Id="rId22" Type="http://schemas.openxmlformats.org/officeDocument/2006/relationships/hyperlink" Target="https://podminky.urs.cz/item/CS_URS_2024_01/181951111" TargetMode="External"/><Relationship Id="rId27" Type="http://schemas.openxmlformats.org/officeDocument/2006/relationships/hyperlink" Target="https://podminky.urs.cz/item/CS_URS_2024_01/452368113" TargetMode="External"/><Relationship Id="rId30" Type="http://schemas.openxmlformats.org/officeDocument/2006/relationships/hyperlink" Target="https://podminky.urs.cz/item/CS_URS_2024_01/565135111" TargetMode="External"/><Relationship Id="rId35" Type="http://schemas.openxmlformats.org/officeDocument/2006/relationships/hyperlink" Target="https://podminky.urs.cz/item/CS_URS_2024_01/857242122" TargetMode="External"/><Relationship Id="rId43" Type="http://schemas.openxmlformats.org/officeDocument/2006/relationships/hyperlink" Target="https://podminky.urs.cz/item/CS_URS_2024_01/892273122" TargetMode="External"/><Relationship Id="rId48" Type="http://schemas.openxmlformats.org/officeDocument/2006/relationships/hyperlink" Target="https://podminky.urs.cz/item/CS_URS_2024_01/919735111" TargetMode="External"/><Relationship Id="rId56" Type="http://schemas.openxmlformats.org/officeDocument/2006/relationships/drawing" Target="../drawings/drawing5.xml"/><Relationship Id="rId8" Type="http://schemas.openxmlformats.org/officeDocument/2006/relationships/hyperlink" Target="https://podminky.urs.cz/item/CS_URS_2024_01/122252203" TargetMode="External"/><Relationship Id="rId51" Type="http://schemas.openxmlformats.org/officeDocument/2006/relationships/hyperlink" Target="https://podminky.urs.cz/item/CS_URS_2024_01/997002611" TargetMode="External"/><Relationship Id="rId3" Type="http://schemas.openxmlformats.org/officeDocument/2006/relationships/hyperlink" Target="https://podminky.urs.cz/item/CS_URS_2024_01/11310734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32451101" TargetMode="External"/><Relationship Id="rId13" Type="http://schemas.openxmlformats.org/officeDocument/2006/relationships/hyperlink" Target="https://podminky.urs.cz/item/CS_URS_2024_01/174151101" TargetMode="External"/><Relationship Id="rId18" Type="http://schemas.openxmlformats.org/officeDocument/2006/relationships/hyperlink" Target="https://podminky.urs.cz/item/CS_URS_2024_01/451573111" TargetMode="External"/><Relationship Id="rId26" Type="http://schemas.openxmlformats.org/officeDocument/2006/relationships/hyperlink" Target="https://podminky.urs.cz/item/CS_URS_2024_01/871161141" TargetMode="External"/><Relationship Id="rId3" Type="http://schemas.openxmlformats.org/officeDocument/2006/relationships/hyperlink" Target="https://podminky.urs.cz/item/CS_URS_2024_01/113107341" TargetMode="External"/><Relationship Id="rId21" Type="http://schemas.openxmlformats.org/officeDocument/2006/relationships/hyperlink" Target="https://podminky.urs.cz/item/CS_URS_2024_01/565135111" TargetMode="External"/><Relationship Id="rId34" Type="http://schemas.openxmlformats.org/officeDocument/2006/relationships/hyperlink" Target="https://podminky.urs.cz/item/CS_URS_2024_01/998225111" TargetMode="External"/><Relationship Id="rId7" Type="http://schemas.openxmlformats.org/officeDocument/2006/relationships/hyperlink" Target="https://podminky.urs.cz/item/CS_URS_2024_01/132251101" TargetMode="External"/><Relationship Id="rId12" Type="http://schemas.openxmlformats.org/officeDocument/2006/relationships/hyperlink" Target="https://podminky.urs.cz/item/CS_URS_2024_01/171251201" TargetMode="External"/><Relationship Id="rId17" Type="http://schemas.openxmlformats.org/officeDocument/2006/relationships/hyperlink" Target="https://podminky.urs.cz/item/CS_URS_2024_01/181951112" TargetMode="External"/><Relationship Id="rId25" Type="http://schemas.openxmlformats.org/officeDocument/2006/relationships/hyperlink" Target="https://podminky.urs.cz/item/CS_URS_2024_01/577134131" TargetMode="External"/><Relationship Id="rId33" Type="http://schemas.openxmlformats.org/officeDocument/2006/relationships/hyperlink" Target="https://podminky.urs.cz/item/CS_URS_2024_01/997002611" TargetMode="External"/><Relationship Id="rId38" Type="http://schemas.openxmlformats.org/officeDocument/2006/relationships/drawing" Target="../drawings/drawing6.xml"/><Relationship Id="rId2" Type="http://schemas.openxmlformats.org/officeDocument/2006/relationships/hyperlink" Target="https://podminky.urs.cz/item/CS_URS_2024_01/113107323" TargetMode="External"/><Relationship Id="rId16" Type="http://schemas.openxmlformats.org/officeDocument/2006/relationships/hyperlink" Target="https://podminky.urs.cz/item/CS_URS_2024_01/181951111" TargetMode="External"/><Relationship Id="rId20" Type="http://schemas.openxmlformats.org/officeDocument/2006/relationships/hyperlink" Target="https://podminky.urs.cz/item/CS_URS_2024_01/564861011" TargetMode="External"/><Relationship Id="rId29" Type="http://schemas.openxmlformats.org/officeDocument/2006/relationships/hyperlink" Target="https://podminky.urs.cz/item/CS_URS_2024_01/893811163" TargetMode="External"/><Relationship Id="rId1" Type="http://schemas.openxmlformats.org/officeDocument/2006/relationships/hyperlink" Target="https://podminky.urs.cz/item/CS_URS_2024_01/111301111" TargetMode="External"/><Relationship Id="rId6" Type="http://schemas.openxmlformats.org/officeDocument/2006/relationships/hyperlink" Target="https://podminky.urs.cz/item/CS_URS_2024_01/131451100" TargetMode="External"/><Relationship Id="rId11" Type="http://schemas.openxmlformats.org/officeDocument/2006/relationships/hyperlink" Target="https://podminky.urs.cz/item/CS_URS_2024_01/162351124" TargetMode="External"/><Relationship Id="rId24" Type="http://schemas.openxmlformats.org/officeDocument/2006/relationships/hyperlink" Target="https://podminky.urs.cz/item/CS_URS_2024_01/573231107" TargetMode="External"/><Relationship Id="rId32" Type="http://schemas.openxmlformats.org/officeDocument/2006/relationships/hyperlink" Target="https://podminky.urs.cz/item/CS_URS_2024_01/997002519" TargetMode="External"/><Relationship Id="rId37" Type="http://schemas.openxmlformats.org/officeDocument/2006/relationships/printerSettings" Target="../printerSettings/printerSettings6.bin"/><Relationship Id="rId5" Type="http://schemas.openxmlformats.org/officeDocument/2006/relationships/hyperlink" Target="https://podminky.urs.cz/item/CS_URS_2024_01/131251102" TargetMode="External"/><Relationship Id="rId15" Type="http://schemas.openxmlformats.org/officeDocument/2006/relationships/hyperlink" Target="https://podminky.urs.cz/item/CS_URS_2024_01/181411131" TargetMode="External"/><Relationship Id="rId23" Type="http://schemas.openxmlformats.org/officeDocument/2006/relationships/hyperlink" Target="https://podminky.urs.cz/item/CS_URS_2024_01/573111111" TargetMode="External"/><Relationship Id="rId28" Type="http://schemas.openxmlformats.org/officeDocument/2006/relationships/hyperlink" Target="https://podminky.urs.cz/item/CS_URS_2024_01/892241111" TargetMode="External"/><Relationship Id="rId36" Type="http://schemas.openxmlformats.org/officeDocument/2006/relationships/hyperlink" Target="https://podminky.urs.cz/item/CS_URS_2024_01/998276101" TargetMode="External"/><Relationship Id="rId10" Type="http://schemas.openxmlformats.org/officeDocument/2006/relationships/hyperlink" Target="https://podminky.urs.cz/item/CS_URS_2024_01/162351104" TargetMode="External"/><Relationship Id="rId19" Type="http://schemas.openxmlformats.org/officeDocument/2006/relationships/hyperlink" Target="https://podminky.urs.cz/item/CS_URS_2024_01/564751101" TargetMode="External"/><Relationship Id="rId31" Type="http://schemas.openxmlformats.org/officeDocument/2006/relationships/hyperlink" Target="https://podminky.urs.cz/item/CS_URS_2024_01/997002511" TargetMode="External"/><Relationship Id="rId4" Type="http://schemas.openxmlformats.org/officeDocument/2006/relationships/hyperlink" Target="https://podminky.urs.cz/item/CS_URS_2024_01/122252203" TargetMode="External"/><Relationship Id="rId9" Type="http://schemas.openxmlformats.org/officeDocument/2006/relationships/hyperlink" Target="https://podminky.urs.cz/item/CS_URS_2024_01/141721211" TargetMode="External"/><Relationship Id="rId14" Type="http://schemas.openxmlformats.org/officeDocument/2006/relationships/hyperlink" Target="https://podminky.urs.cz/item/CS_URS_2024_01/175111101" TargetMode="External"/><Relationship Id="rId22" Type="http://schemas.openxmlformats.org/officeDocument/2006/relationships/hyperlink" Target="https://podminky.urs.cz/item/CS_URS_2024_01/565145111" TargetMode="External"/><Relationship Id="rId27" Type="http://schemas.openxmlformats.org/officeDocument/2006/relationships/hyperlink" Target="https://podminky.urs.cz/item/CS_URS_2024_01/892233122" TargetMode="External"/><Relationship Id="rId30" Type="http://schemas.openxmlformats.org/officeDocument/2006/relationships/hyperlink" Target="https://podminky.urs.cz/item/CS_URS_2024_01/919735111" TargetMode="External"/><Relationship Id="rId35" Type="http://schemas.openxmlformats.org/officeDocument/2006/relationships/hyperlink" Target="https://podminky.urs.cz/item/CS_URS_2024_01/99822519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podminky.urs.cz/item/CS_URS_2024_01/012403000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podminky.urs.cz/item/CS_URS_2024_01/012303000" TargetMode="External"/><Relationship Id="rId1" Type="http://schemas.openxmlformats.org/officeDocument/2006/relationships/hyperlink" Target="https://podminky.urs.cz/item/CS_URS_2024_01/012002000" TargetMode="External"/><Relationship Id="rId6" Type="http://schemas.openxmlformats.org/officeDocument/2006/relationships/hyperlink" Target="https://podminky.urs.cz/item/CS_URS_2024_01/043154000" TargetMode="External"/><Relationship Id="rId5" Type="http://schemas.openxmlformats.org/officeDocument/2006/relationships/hyperlink" Target="https://podminky.urs.cz/item/CS_URS_2024_01/043103000" TargetMode="External"/><Relationship Id="rId4" Type="http://schemas.openxmlformats.org/officeDocument/2006/relationships/hyperlink" Target="https://podminky.urs.cz/item/CS_URS_2024_01/0429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4"/>
  <sheetViews>
    <sheetView showGridLines="0" tabSelected="1" workbookViewId="0">
      <selection activeCell="J14" sqref="J14:X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</cols>
  <sheetData>
    <row r="1" spans="1:56" x14ac:dyDescent="0.2">
      <c r="A1" s="16" t="s">
        <v>0</v>
      </c>
      <c r="AZ1" s="16" t="s">
        <v>1</v>
      </c>
      <c r="BA1" s="16" t="s">
        <v>2</v>
      </c>
      <c r="BB1" s="16" t="s">
        <v>3</v>
      </c>
    </row>
    <row r="2" spans="1:56" s="1" customFormat="1" ht="36.950000000000003" customHeight="1" x14ac:dyDescent="0.2">
      <c r="AR2" s="378" t="s">
        <v>4</v>
      </c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</row>
    <row r="3" spans="1:5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56" s="1" customFormat="1" ht="24.95" customHeight="1" x14ac:dyDescent="0.2">
      <c r="B4" s="19"/>
      <c r="D4" s="20" t="s">
        <v>6</v>
      </c>
      <c r="AR4" s="19"/>
      <c r="AS4" s="21" t="s">
        <v>7</v>
      </c>
    </row>
    <row r="5" spans="1:56" s="1" customFormat="1" ht="12" customHeight="1" x14ac:dyDescent="0.2">
      <c r="B5" s="19"/>
      <c r="D5" s="22" t="s">
        <v>8</v>
      </c>
      <c r="K5" s="384" t="s">
        <v>9</v>
      </c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R5" s="19"/>
    </row>
    <row r="6" spans="1:56" s="1" customFormat="1" ht="36.950000000000003" customHeight="1" x14ac:dyDescent="0.2">
      <c r="B6" s="19"/>
      <c r="D6" s="24" t="s">
        <v>10</v>
      </c>
      <c r="K6" s="386" t="s">
        <v>818</v>
      </c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R6" s="19"/>
    </row>
    <row r="7" spans="1:56" s="1" customFormat="1" ht="12" customHeight="1" x14ac:dyDescent="0.2">
      <c r="B7" s="19"/>
      <c r="D7" s="25" t="s">
        <v>11</v>
      </c>
      <c r="K7" s="23" t="s">
        <v>12</v>
      </c>
      <c r="AK7" s="25" t="s">
        <v>13</v>
      </c>
      <c r="AN7" s="23" t="s">
        <v>14</v>
      </c>
      <c r="AR7" s="19"/>
    </row>
    <row r="8" spans="1:56" s="1" customFormat="1" ht="12" customHeight="1" x14ac:dyDescent="0.2">
      <c r="B8" s="19"/>
      <c r="D8" s="25" t="s">
        <v>15</v>
      </c>
      <c r="K8" s="23" t="s">
        <v>819</v>
      </c>
      <c r="AK8" s="25" t="s">
        <v>16</v>
      </c>
      <c r="AN8" s="23"/>
      <c r="AR8" s="19"/>
    </row>
    <row r="9" spans="1:56" s="1" customFormat="1" ht="29.25" customHeight="1" x14ac:dyDescent="0.2">
      <c r="B9" s="19"/>
      <c r="D9" s="22" t="s">
        <v>17</v>
      </c>
      <c r="K9" s="26" t="s">
        <v>18</v>
      </c>
      <c r="AK9" s="22" t="s">
        <v>19</v>
      </c>
      <c r="AN9" s="26" t="s">
        <v>20</v>
      </c>
      <c r="AR9" s="19"/>
    </row>
    <row r="10" spans="1:56" s="1" customFormat="1" ht="12" customHeight="1" x14ac:dyDescent="0.2">
      <c r="B10" s="19"/>
      <c r="D10" s="25" t="s">
        <v>21</v>
      </c>
      <c r="AK10" s="25" t="s">
        <v>22</v>
      </c>
      <c r="AN10" s="332" t="s">
        <v>811</v>
      </c>
      <c r="AR10" s="19"/>
    </row>
    <row r="11" spans="1:56" s="1" customFormat="1" ht="18.399999999999999" customHeight="1" x14ac:dyDescent="0.2">
      <c r="B11" s="19"/>
      <c r="E11" s="23" t="s">
        <v>23</v>
      </c>
      <c r="AK11" s="25" t="s">
        <v>24</v>
      </c>
      <c r="AN11" s="23" t="s">
        <v>812</v>
      </c>
      <c r="AR11" s="19"/>
    </row>
    <row r="12" spans="1:56" s="1" customFormat="1" ht="6.95" customHeight="1" x14ac:dyDescent="0.2">
      <c r="B12" s="19"/>
      <c r="AR12" s="19"/>
    </row>
    <row r="13" spans="1:56" s="1" customFormat="1" ht="12" customHeight="1" x14ac:dyDescent="0.2">
      <c r="B13" s="19"/>
      <c r="D13" s="25" t="s">
        <v>25</v>
      </c>
      <c r="Z13" s="1" t="s">
        <v>815</v>
      </c>
      <c r="AB13" s="346"/>
      <c r="AC13" s="344"/>
      <c r="AD13" s="344"/>
      <c r="AE13" s="344"/>
      <c r="AF13" s="1" t="s">
        <v>814</v>
      </c>
      <c r="AI13" s="335"/>
      <c r="AK13" s="25" t="s">
        <v>22</v>
      </c>
      <c r="AN13" s="333"/>
      <c r="AR13" s="19"/>
    </row>
    <row r="14" spans="1:56" ht="12.75" x14ac:dyDescent="0.2">
      <c r="B14" s="19"/>
      <c r="E14" s="23" t="s">
        <v>817</v>
      </c>
      <c r="J14" s="343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AF14" s="1" t="s">
        <v>816</v>
      </c>
      <c r="AK14" s="25" t="s">
        <v>24</v>
      </c>
      <c r="AN14" s="333"/>
      <c r="AR14" s="19"/>
    </row>
    <row r="15" spans="1:56" s="1" customFormat="1" ht="14.25" customHeight="1" x14ac:dyDescent="0.2">
      <c r="B15" s="19"/>
      <c r="E15" s="183" t="s">
        <v>813</v>
      </c>
      <c r="F15" s="184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AI15" s="335"/>
      <c r="AR15" s="19"/>
    </row>
    <row r="16" spans="1:56" s="1" customFormat="1" ht="12" customHeight="1" x14ac:dyDescent="0.2">
      <c r="B16" s="19"/>
      <c r="D16" s="25" t="s">
        <v>26</v>
      </c>
      <c r="AI16" s="335"/>
      <c r="AK16" s="25" t="s">
        <v>22</v>
      </c>
      <c r="AN16" s="23" t="s">
        <v>3</v>
      </c>
      <c r="AR16" s="19"/>
    </row>
    <row r="17" spans="1:44" s="1" customFormat="1" ht="18.399999999999999" customHeight="1" x14ac:dyDescent="0.2">
      <c r="B17" s="19"/>
      <c r="E17" s="183" t="s">
        <v>27</v>
      </c>
      <c r="AI17" s="335"/>
      <c r="AK17" s="25" t="s">
        <v>24</v>
      </c>
      <c r="AN17" s="23" t="s">
        <v>3</v>
      </c>
      <c r="AR17" s="19"/>
    </row>
    <row r="18" spans="1:44" s="1" customFormat="1" ht="6.95" customHeight="1" x14ac:dyDescent="0.2">
      <c r="B18" s="19"/>
      <c r="AR18" s="19"/>
    </row>
    <row r="19" spans="1:44" s="1" customFormat="1" ht="12" customHeight="1" x14ac:dyDescent="0.2">
      <c r="B19" s="19"/>
      <c r="D19" s="25" t="s">
        <v>28</v>
      </c>
      <c r="AK19" s="25" t="s">
        <v>22</v>
      </c>
      <c r="AN19" s="23" t="s">
        <v>3</v>
      </c>
      <c r="AR19" s="19"/>
    </row>
    <row r="20" spans="1:44" s="1" customFormat="1" ht="18.399999999999999" customHeight="1" x14ac:dyDescent="0.2">
      <c r="B20" s="19"/>
      <c r="E20" s="23"/>
      <c r="AK20" s="25" t="s">
        <v>24</v>
      </c>
      <c r="AN20" s="23" t="s">
        <v>3</v>
      </c>
      <c r="AR20" s="19"/>
    </row>
    <row r="21" spans="1:44" s="1" customFormat="1" ht="6.95" customHeight="1" x14ac:dyDescent="0.2">
      <c r="B21" s="19"/>
      <c r="AR21" s="19"/>
    </row>
    <row r="22" spans="1:44" s="1" customFormat="1" ht="12" customHeight="1" x14ac:dyDescent="0.2">
      <c r="B22" s="19"/>
      <c r="D22" s="25" t="s">
        <v>29</v>
      </c>
      <c r="AR22" s="19"/>
    </row>
    <row r="23" spans="1:44" s="1" customFormat="1" ht="47.25" customHeight="1" x14ac:dyDescent="0.2">
      <c r="B23" s="19"/>
      <c r="E23" s="387" t="s">
        <v>30</v>
      </c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R23" s="19"/>
    </row>
    <row r="24" spans="1:44" s="1" customFormat="1" ht="6.95" customHeight="1" x14ac:dyDescent="0.2">
      <c r="B24" s="19"/>
      <c r="AR24" s="19"/>
    </row>
    <row r="25" spans="1:44" s="1" customFormat="1" ht="6.95" customHeight="1" x14ac:dyDescent="0.2">
      <c r="B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9"/>
    </row>
    <row r="26" spans="1:44" s="2" customFormat="1" ht="25.9" customHeight="1" x14ac:dyDescent="0.2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88">
        <f>ROUND(AG54,2)</f>
        <v>0</v>
      </c>
      <c r="AL26" s="389"/>
      <c r="AM26" s="389"/>
      <c r="AN26" s="389"/>
      <c r="AO26" s="389"/>
      <c r="AP26" s="29"/>
      <c r="AQ26" s="29"/>
      <c r="AR26" s="30"/>
    </row>
    <row r="27" spans="1:44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</row>
    <row r="28" spans="1:44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0" t="s">
        <v>32</v>
      </c>
      <c r="M28" s="390"/>
      <c r="N28" s="390"/>
      <c r="O28" s="390"/>
      <c r="P28" s="390"/>
      <c r="Q28" s="29"/>
      <c r="R28" s="29"/>
      <c r="S28" s="29"/>
      <c r="T28" s="29"/>
      <c r="U28" s="29"/>
      <c r="V28" s="29"/>
      <c r="W28" s="390" t="s">
        <v>33</v>
      </c>
      <c r="X28" s="390"/>
      <c r="Y28" s="390"/>
      <c r="Z28" s="390"/>
      <c r="AA28" s="390"/>
      <c r="AB28" s="390"/>
      <c r="AC28" s="390"/>
      <c r="AD28" s="390"/>
      <c r="AE28" s="390"/>
      <c r="AF28" s="29"/>
      <c r="AG28" s="29"/>
      <c r="AH28" s="29"/>
      <c r="AI28" s="29"/>
      <c r="AJ28" s="29"/>
      <c r="AK28" s="390" t="s">
        <v>34</v>
      </c>
      <c r="AL28" s="390"/>
      <c r="AM28" s="390"/>
      <c r="AN28" s="390"/>
      <c r="AO28" s="390"/>
      <c r="AP28" s="29"/>
      <c r="AQ28" s="29"/>
      <c r="AR28" s="30"/>
    </row>
    <row r="29" spans="1:44" s="3" customFormat="1" ht="14.45" customHeight="1" x14ac:dyDescent="0.2">
      <c r="B29" s="34"/>
      <c r="D29" s="25" t="s">
        <v>35</v>
      </c>
      <c r="F29" s="25" t="s">
        <v>36</v>
      </c>
      <c r="L29" s="350">
        <v>0.21</v>
      </c>
      <c r="M29" s="351"/>
      <c r="N29" s="351"/>
      <c r="O29" s="351"/>
      <c r="P29" s="351"/>
      <c r="W29" s="352">
        <f>ROUND(AK26, 2)</f>
        <v>0</v>
      </c>
      <c r="X29" s="351"/>
      <c r="Y29" s="351"/>
      <c r="Z29" s="351"/>
      <c r="AA29" s="351"/>
      <c r="AB29" s="351"/>
      <c r="AC29" s="351"/>
      <c r="AD29" s="351"/>
      <c r="AE29" s="351"/>
      <c r="AK29" s="352">
        <f>ROUND(W29, 2)*0.21</f>
        <v>0</v>
      </c>
      <c r="AL29" s="351"/>
      <c r="AM29" s="351"/>
      <c r="AN29" s="351"/>
      <c r="AO29" s="351"/>
      <c r="AR29" s="34"/>
    </row>
    <row r="30" spans="1:44" s="3" customFormat="1" ht="14.45" customHeight="1" x14ac:dyDescent="0.2">
      <c r="B30" s="34"/>
      <c r="F30" s="25" t="s">
        <v>37</v>
      </c>
      <c r="L30" s="350">
        <v>0.15</v>
      </c>
      <c r="M30" s="351"/>
      <c r="N30" s="351"/>
      <c r="O30" s="351"/>
      <c r="P30" s="351"/>
      <c r="W30" s="352">
        <v>0</v>
      </c>
      <c r="X30" s="351"/>
      <c r="Y30" s="351"/>
      <c r="Z30" s="351"/>
      <c r="AA30" s="351"/>
      <c r="AB30" s="351"/>
      <c r="AC30" s="351"/>
      <c r="AD30" s="351"/>
      <c r="AE30" s="351"/>
      <c r="AK30" s="352">
        <f t="shared" ref="AK30:AK33" si="0">ROUND(W30, 2)*0.21</f>
        <v>0</v>
      </c>
      <c r="AL30" s="351"/>
      <c r="AM30" s="351"/>
      <c r="AN30" s="351"/>
      <c r="AO30" s="351"/>
      <c r="AR30" s="34"/>
    </row>
    <row r="31" spans="1:44" s="3" customFormat="1" ht="14.45" hidden="1" customHeight="1" x14ac:dyDescent="0.2">
      <c r="B31" s="34"/>
      <c r="F31" s="25" t="s">
        <v>38</v>
      </c>
      <c r="L31" s="350">
        <v>0.21</v>
      </c>
      <c r="M31" s="351"/>
      <c r="N31" s="351"/>
      <c r="O31" s="351"/>
      <c r="P31" s="351"/>
      <c r="W31" s="352" t="e">
        <f>ROUND(BB54, 2)</f>
        <v>#REF!</v>
      </c>
      <c r="X31" s="351"/>
      <c r="Y31" s="351"/>
      <c r="Z31" s="351"/>
      <c r="AA31" s="351"/>
      <c r="AB31" s="351"/>
      <c r="AC31" s="351"/>
      <c r="AD31" s="351"/>
      <c r="AE31" s="351"/>
      <c r="AK31" s="352" t="e">
        <f t="shared" si="0"/>
        <v>#REF!</v>
      </c>
      <c r="AL31" s="351"/>
      <c r="AM31" s="351"/>
      <c r="AN31" s="351"/>
      <c r="AO31" s="351"/>
      <c r="AR31" s="34"/>
    </row>
    <row r="32" spans="1:44" s="3" customFormat="1" ht="14.45" hidden="1" customHeight="1" x14ac:dyDescent="0.2">
      <c r="B32" s="34"/>
      <c r="F32" s="25" t="s">
        <v>39</v>
      </c>
      <c r="L32" s="350">
        <v>0.15</v>
      </c>
      <c r="M32" s="351"/>
      <c r="N32" s="351"/>
      <c r="O32" s="351"/>
      <c r="P32" s="351"/>
      <c r="W32" s="352" t="e">
        <f>ROUND(BC54, 2)</f>
        <v>#REF!</v>
      </c>
      <c r="X32" s="351"/>
      <c r="Y32" s="351"/>
      <c r="Z32" s="351"/>
      <c r="AA32" s="351"/>
      <c r="AB32" s="351"/>
      <c r="AC32" s="351"/>
      <c r="AD32" s="351"/>
      <c r="AE32" s="351"/>
      <c r="AK32" s="352" t="e">
        <f t="shared" si="0"/>
        <v>#REF!</v>
      </c>
      <c r="AL32" s="351"/>
      <c r="AM32" s="351"/>
      <c r="AN32" s="351"/>
      <c r="AO32" s="351"/>
      <c r="AR32" s="34"/>
    </row>
    <row r="33" spans="1:44" s="3" customFormat="1" ht="14.45" hidden="1" customHeight="1" x14ac:dyDescent="0.2">
      <c r="B33" s="34"/>
      <c r="F33" s="25" t="s">
        <v>40</v>
      </c>
      <c r="L33" s="350">
        <v>0</v>
      </c>
      <c r="M33" s="351"/>
      <c r="N33" s="351"/>
      <c r="O33" s="351"/>
      <c r="P33" s="351"/>
      <c r="W33" s="352" t="e">
        <f>ROUND(BD54, 2)</f>
        <v>#REF!</v>
      </c>
      <c r="X33" s="351"/>
      <c r="Y33" s="351"/>
      <c r="Z33" s="351"/>
      <c r="AA33" s="351"/>
      <c r="AB33" s="351"/>
      <c r="AC33" s="351"/>
      <c r="AD33" s="351"/>
      <c r="AE33" s="351"/>
      <c r="AK33" s="352" t="e">
        <f t="shared" si="0"/>
        <v>#REF!</v>
      </c>
      <c r="AL33" s="351"/>
      <c r="AM33" s="351"/>
      <c r="AN33" s="351"/>
      <c r="AO33" s="351"/>
      <c r="AR33" s="34"/>
    </row>
    <row r="34" spans="1:44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</row>
    <row r="35" spans="1:44" s="2" customFormat="1" ht="25.9" customHeight="1" x14ac:dyDescent="0.2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369" t="s">
        <v>43</v>
      </c>
      <c r="Y35" s="367"/>
      <c r="Z35" s="367"/>
      <c r="AA35" s="367"/>
      <c r="AB35" s="367"/>
      <c r="AC35" s="37"/>
      <c r="AD35" s="37"/>
      <c r="AE35" s="37"/>
      <c r="AF35" s="37"/>
      <c r="AG35" s="37"/>
      <c r="AH35" s="37"/>
      <c r="AI35" s="37"/>
      <c r="AJ35" s="37"/>
      <c r="AK35" s="366">
        <f>SUM(AK26:AO30)</f>
        <v>0</v>
      </c>
      <c r="AL35" s="367"/>
      <c r="AM35" s="367"/>
      <c r="AN35" s="367"/>
      <c r="AO35" s="368"/>
      <c r="AP35" s="35"/>
      <c r="AQ35" s="35"/>
      <c r="AR35" s="30"/>
    </row>
    <row r="36" spans="1:44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</row>
    <row r="37" spans="1:44" s="2" customFormat="1" ht="6.95" customHeight="1" x14ac:dyDescent="0.2">
      <c r="A37" s="29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1:44" s="2" customFormat="1" ht="6.95" customHeight="1" x14ac:dyDescent="0.2">
      <c r="A41" s="29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1:44" s="2" customFormat="1" ht="24.95" customHeight="1" x14ac:dyDescent="0.2">
      <c r="A42" s="29"/>
      <c r="B42" s="30"/>
      <c r="C42" s="20" t="s">
        <v>44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30"/>
    </row>
    <row r="43" spans="1:44" s="2" customFormat="1" ht="6.95" customHeight="1" x14ac:dyDescent="0.2">
      <c r="A43" s="29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30"/>
    </row>
    <row r="44" spans="1:44" s="4" customFormat="1" ht="12" customHeight="1" x14ac:dyDescent="0.2">
      <c r="B44" s="43"/>
      <c r="C44" s="25" t="s">
        <v>8</v>
      </c>
      <c r="L44" s="4" t="str">
        <f>K5</f>
        <v>328-3</v>
      </c>
      <c r="AR44" s="43"/>
    </row>
    <row r="45" spans="1:44" s="5" customFormat="1" ht="36.950000000000003" customHeight="1" x14ac:dyDescent="0.2">
      <c r="B45" s="44"/>
      <c r="C45" s="45" t="s">
        <v>10</v>
      </c>
      <c r="L45" s="347" t="str">
        <f>K6</f>
        <v>Vodovod Bilinka</v>
      </c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R45" s="44"/>
    </row>
    <row r="46" spans="1:44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</row>
    <row r="47" spans="1:44" s="2" customFormat="1" ht="12" customHeight="1" x14ac:dyDescent="0.2">
      <c r="A47" s="29"/>
      <c r="B47" s="30"/>
      <c r="C47" s="25" t="s">
        <v>15</v>
      </c>
      <c r="D47" s="29"/>
      <c r="E47" s="29"/>
      <c r="F47" s="29"/>
      <c r="G47" s="29"/>
      <c r="H47" s="29"/>
      <c r="I47" s="29"/>
      <c r="J47" s="29"/>
      <c r="K47" s="29"/>
      <c r="L47" s="46" t="str">
        <f>IF(K8="","",K8)</f>
        <v>Bilinka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5" t="s">
        <v>16</v>
      </c>
      <c r="AJ47" s="29"/>
      <c r="AK47" s="29"/>
      <c r="AL47" s="29"/>
      <c r="AM47" s="349" t="str">
        <f>IF(AB13= "","",AB13)</f>
        <v/>
      </c>
      <c r="AN47" s="349"/>
      <c r="AO47" s="29"/>
      <c r="AP47" s="29"/>
      <c r="AQ47" s="29"/>
      <c r="AR47" s="30"/>
    </row>
    <row r="48" spans="1:44" s="2" customFormat="1" ht="6.95" customHeight="1" x14ac:dyDescent="0.2">
      <c r="A48" s="29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</row>
    <row r="49" spans="1:56" s="2" customFormat="1" ht="15.2" customHeight="1" x14ac:dyDescent="0.2">
      <c r="A49" s="29"/>
      <c r="B49" s="30"/>
      <c r="C49" s="25" t="s">
        <v>21</v>
      </c>
      <c r="D49" s="29"/>
      <c r="E49" s="29"/>
      <c r="F49" s="29"/>
      <c r="G49" s="29"/>
      <c r="H49" s="29"/>
      <c r="I49" s="29"/>
      <c r="J49" s="29"/>
      <c r="K49" s="29"/>
      <c r="L49" s="4" t="str">
        <f>IF(E11= "","",E11)</f>
        <v>Městys Bernartice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5" t="s">
        <v>26</v>
      </c>
      <c r="AJ49" s="29"/>
      <c r="AK49" s="29"/>
      <c r="AL49" s="29"/>
      <c r="AM49" s="356" t="str">
        <f>IF(E17="","",E17)</f>
        <v>Ing.František Sedláček</v>
      </c>
      <c r="AN49" s="357"/>
      <c r="AO49" s="357"/>
      <c r="AP49" s="357"/>
      <c r="AQ49" s="29"/>
      <c r="AR49" s="30"/>
      <c r="AS49" s="372" t="s">
        <v>45</v>
      </c>
      <c r="AT49" s="373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56" s="2" customFormat="1" ht="15.2" customHeight="1" x14ac:dyDescent="0.2">
      <c r="A50" s="29"/>
      <c r="B50" s="30"/>
      <c r="C50" s="25" t="s">
        <v>25</v>
      </c>
      <c r="D50" s="29"/>
      <c r="E50" s="29"/>
      <c r="F50" s="29"/>
      <c r="G50" s="29"/>
      <c r="H50" s="29"/>
      <c r="I50" s="29"/>
      <c r="J50" s="29"/>
      <c r="K50" s="29"/>
      <c r="L50" s="4" t="str">
        <f>IF(J14="","",J14)</f>
        <v/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5" t="s">
        <v>28</v>
      </c>
      <c r="AJ50" s="29"/>
      <c r="AK50" s="29"/>
      <c r="AL50" s="29"/>
      <c r="AM50" s="356" t="str">
        <f>IF(E20="","",E20)</f>
        <v/>
      </c>
      <c r="AN50" s="357"/>
      <c r="AO50" s="357"/>
      <c r="AP50" s="357"/>
      <c r="AQ50" s="29"/>
      <c r="AR50" s="30"/>
      <c r="AS50" s="374"/>
      <c r="AT50" s="375"/>
      <c r="AU50" s="50"/>
      <c r="AV50" s="50"/>
      <c r="AW50" s="50"/>
      <c r="AX50" s="50"/>
      <c r="AY50" s="50"/>
      <c r="AZ50" s="50"/>
      <c r="BA50" s="50"/>
      <c r="BB50" s="50"/>
      <c r="BC50" s="50"/>
      <c r="BD50" s="51"/>
    </row>
    <row r="51" spans="1:56" s="2" customFormat="1" ht="10.9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376"/>
      <c r="AT51" s="377"/>
      <c r="AU51" s="50"/>
      <c r="AV51" s="50"/>
      <c r="AW51" s="50"/>
      <c r="AX51" s="50"/>
      <c r="AY51" s="50"/>
      <c r="AZ51" s="50"/>
      <c r="BA51" s="50"/>
      <c r="BB51" s="50"/>
      <c r="BC51" s="50"/>
      <c r="BD51" s="51"/>
    </row>
    <row r="52" spans="1:56" s="2" customFormat="1" ht="29.25" customHeight="1" x14ac:dyDescent="0.2">
      <c r="A52" s="29"/>
      <c r="B52" s="30"/>
      <c r="C52" s="358" t="s">
        <v>46</v>
      </c>
      <c r="D52" s="359"/>
      <c r="E52" s="359"/>
      <c r="F52" s="359"/>
      <c r="G52" s="359"/>
      <c r="H52" s="52"/>
      <c r="I52" s="360" t="s">
        <v>47</v>
      </c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61" t="s">
        <v>48</v>
      </c>
      <c r="AH52" s="359"/>
      <c r="AI52" s="359"/>
      <c r="AJ52" s="359"/>
      <c r="AK52" s="359"/>
      <c r="AL52" s="359"/>
      <c r="AM52" s="359"/>
      <c r="AN52" s="360" t="s">
        <v>49</v>
      </c>
      <c r="AO52" s="359"/>
      <c r="AP52" s="359"/>
      <c r="AQ52" s="53" t="s">
        <v>50</v>
      </c>
      <c r="AR52" s="30"/>
      <c r="AS52" s="54" t="s">
        <v>51</v>
      </c>
      <c r="AT52" s="55" t="s">
        <v>52</v>
      </c>
      <c r="AU52" s="55" t="s">
        <v>53</v>
      </c>
      <c r="AV52" s="55" t="s">
        <v>54</v>
      </c>
      <c r="AW52" s="55" t="s">
        <v>55</v>
      </c>
      <c r="AX52" s="55" t="s">
        <v>56</v>
      </c>
      <c r="AY52" s="55" t="s">
        <v>57</v>
      </c>
      <c r="AZ52" s="55" t="s">
        <v>58</v>
      </c>
      <c r="BA52" s="55" t="s">
        <v>59</v>
      </c>
      <c r="BB52" s="55" t="s">
        <v>60</v>
      </c>
      <c r="BC52" s="55" t="s">
        <v>61</v>
      </c>
      <c r="BD52" s="56" t="s">
        <v>62</v>
      </c>
    </row>
    <row r="53" spans="1:56" s="2" customFormat="1" ht="10.9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57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9"/>
    </row>
    <row r="54" spans="1:56" s="6" customFormat="1" ht="32.450000000000003" customHeight="1" x14ac:dyDescent="0.2">
      <c r="B54" s="60"/>
      <c r="C54" s="61" t="s">
        <v>63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63">
        <f>ROUND(SUM(AG55:AG60),2)</f>
        <v>0</v>
      </c>
      <c r="AH54" s="363"/>
      <c r="AI54" s="363"/>
      <c r="AJ54" s="363"/>
      <c r="AK54" s="363"/>
      <c r="AL54" s="363"/>
      <c r="AM54" s="363"/>
      <c r="AN54" s="364">
        <f>SUM(AN55:AP60)</f>
        <v>0</v>
      </c>
      <c r="AO54" s="364"/>
      <c r="AP54" s="364"/>
      <c r="AQ54" s="64" t="s">
        <v>3</v>
      </c>
      <c r="AR54" s="60"/>
      <c r="AS54" s="65">
        <f>ROUND(SUM(AS55:AS60),2)</f>
        <v>0</v>
      </c>
      <c r="AT54" s="66" t="e">
        <f t="shared" ref="AT54:AT60" si="1">ROUND(SUM(AV54:AW54),2)</f>
        <v>#REF!</v>
      </c>
      <c r="AU54" s="67" t="e">
        <f>ROUND(SUM(AU55:AU60),5)</f>
        <v>#REF!</v>
      </c>
      <c r="AV54" s="66" t="e">
        <f>ROUND(AZ54*L29,2)</f>
        <v>#REF!</v>
      </c>
      <c r="AW54" s="66" t="e">
        <f>ROUND(BA54*L30,2)</f>
        <v>#REF!</v>
      </c>
      <c r="AX54" s="66" t="e">
        <f>ROUND(BB54*L29,2)</f>
        <v>#REF!</v>
      </c>
      <c r="AY54" s="66" t="e">
        <f>ROUND(BC54*L30,2)</f>
        <v>#REF!</v>
      </c>
      <c r="AZ54" s="66" t="e">
        <f>ROUND(SUM(AZ55:AZ60),2)</f>
        <v>#REF!</v>
      </c>
      <c r="BA54" s="66" t="e">
        <f>ROUND(SUM(BA55:BA60),2)</f>
        <v>#REF!</v>
      </c>
      <c r="BB54" s="66" t="e">
        <f>ROUND(SUM(BB55:BB60),2)</f>
        <v>#REF!</v>
      </c>
      <c r="BC54" s="66" t="e">
        <f>ROUND(SUM(BC55:BC60),2)</f>
        <v>#REF!</v>
      </c>
      <c r="BD54" s="68" t="e">
        <f>ROUND(SUM(BD55:BD60),2)</f>
        <v>#REF!</v>
      </c>
    </row>
    <row r="55" spans="1:56" s="7" customFormat="1" ht="16.5" customHeight="1" x14ac:dyDescent="0.2">
      <c r="A55" s="69" t="s">
        <v>65</v>
      </c>
      <c r="B55" s="70"/>
      <c r="C55" s="71"/>
      <c r="D55" s="353" t="s">
        <v>66</v>
      </c>
      <c r="E55" s="353"/>
      <c r="F55" s="353"/>
      <c r="G55" s="353"/>
      <c r="H55" s="353"/>
      <c r="I55" s="73"/>
      <c r="J55" s="365" t="s">
        <v>67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54">
        <f>'SO 26 - Vodovodní přivadě...'!J30</f>
        <v>0</v>
      </c>
      <c r="AH55" s="355"/>
      <c r="AI55" s="355"/>
      <c r="AJ55" s="355"/>
      <c r="AK55" s="355"/>
      <c r="AL55" s="355"/>
      <c r="AM55" s="355"/>
      <c r="AN55" s="354">
        <f>AG55*1.21</f>
        <v>0</v>
      </c>
      <c r="AO55" s="355"/>
      <c r="AP55" s="355"/>
      <c r="AQ55" s="75" t="s">
        <v>68</v>
      </c>
      <c r="AR55" s="70"/>
      <c r="AS55" s="76">
        <v>0</v>
      </c>
      <c r="AT55" s="77">
        <f t="shared" si="1"/>
        <v>0</v>
      </c>
      <c r="AU55" s="78">
        <f>'SO 26 - Vodovodní přivadě...'!P87</f>
        <v>795.41109300000005</v>
      </c>
      <c r="AV55" s="77">
        <f>'SO 26 - Vodovodní přivadě...'!J33</f>
        <v>0</v>
      </c>
      <c r="AW55" s="77">
        <f>'SO 26 - Vodovodní přivadě...'!J34</f>
        <v>0</v>
      </c>
      <c r="AX55" s="77">
        <f>'SO 26 - Vodovodní přivadě...'!J35</f>
        <v>0</v>
      </c>
      <c r="AY55" s="77">
        <f>'SO 26 - Vodovodní přivadě...'!J36</f>
        <v>0</v>
      </c>
      <c r="AZ55" s="77">
        <f>'SO 26 - Vodovodní přivadě...'!F33</f>
        <v>0</v>
      </c>
      <c r="BA55" s="77">
        <f>'SO 26 - Vodovodní přivadě...'!F34</f>
        <v>0</v>
      </c>
      <c r="BB55" s="77" t="e">
        <f>'SO 26 - Vodovodní přivadě...'!F35</f>
        <v>#REF!</v>
      </c>
      <c r="BC55" s="77" t="e">
        <f>'SO 26 - Vodovodní přivadě...'!F36</f>
        <v>#REF!</v>
      </c>
      <c r="BD55" s="79" t="e">
        <f>'SO 26 - Vodovodní přivadě...'!F37</f>
        <v>#REF!</v>
      </c>
    </row>
    <row r="56" spans="1:56" s="7" customFormat="1" ht="16.5" customHeight="1" x14ac:dyDescent="0.2">
      <c r="A56" s="69" t="s">
        <v>65</v>
      </c>
      <c r="B56" s="70"/>
      <c r="C56" s="71"/>
      <c r="D56" s="353" t="s">
        <v>71</v>
      </c>
      <c r="E56" s="353"/>
      <c r="F56" s="353"/>
      <c r="G56" s="353"/>
      <c r="H56" s="353"/>
      <c r="I56" s="73"/>
      <c r="J56" s="365" t="s">
        <v>72</v>
      </c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54">
        <f>'SO 27 - Vodovodní řad Bi-1'!J30</f>
        <v>0</v>
      </c>
      <c r="AH56" s="355"/>
      <c r="AI56" s="355"/>
      <c r="AJ56" s="355"/>
      <c r="AK56" s="355"/>
      <c r="AL56" s="355"/>
      <c r="AM56" s="355"/>
      <c r="AN56" s="354">
        <f t="shared" ref="AN56:AN60" si="2">AG56*1.21</f>
        <v>0</v>
      </c>
      <c r="AO56" s="355"/>
      <c r="AP56" s="355"/>
      <c r="AQ56" s="75" t="s">
        <v>68</v>
      </c>
      <c r="AR56" s="70"/>
      <c r="AS56" s="76">
        <v>0</v>
      </c>
      <c r="AT56" s="77">
        <f t="shared" si="1"/>
        <v>0</v>
      </c>
      <c r="AU56" s="78">
        <f>'SO 27 - Vodovodní řad Bi-1'!P90</f>
        <v>507.56038299999983</v>
      </c>
      <c r="AV56" s="77">
        <f>'SO 27 - Vodovodní řad Bi-1'!J33</f>
        <v>0</v>
      </c>
      <c r="AW56" s="77">
        <f>'SO 27 - Vodovodní řad Bi-1'!J34</f>
        <v>0</v>
      </c>
      <c r="AX56" s="77">
        <f>'SO 27 - Vodovodní řad Bi-1'!J35</f>
        <v>0</v>
      </c>
      <c r="AY56" s="77">
        <f>'SO 27 - Vodovodní řad Bi-1'!J36</f>
        <v>0</v>
      </c>
      <c r="AZ56" s="77">
        <f>'SO 27 - Vodovodní řad Bi-1'!F33</f>
        <v>0</v>
      </c>
      <c r="BA56" s="77">
        <f>'SO 27 - Vodovodní řad Bi-1'!F34</f>
        <v>0</v>
      </c>
      <c r="BB56" s="77" t="e">
        <f>'SO 27 - Vodovodní řad Bi-1'!F35</f>
        <v>#REF!</v>
      </c>
      <c r="BC56" s="77" t="e">
        <f>'SO 27 - Vodovodní řad Bi-1'!F36</f>
        <v>#REF!</v>
      </c>
      <c r="BD56" s="79" t="e">
        <f>'SO 27 - Vodovodní řad Bi-1'!F37</f>
        <v>#REF!</v>
      </c>
    </row>
    <row r="57" spans="1:56" s="7" customFormat="1" ht="16.5" customHeight="1" x14ac:dyDescent="0.2">
      <c r="A57" s="69" t="s">
        <v>65</v>
      </c>
      <c r="B57" s="70"/>
      <c r="C57" s="71"/>
      <c r="D57" s="353" t="s">
        <v>73</v>
      </c>
      <c r="E57" s="353"/>
      <c r="F57" s="353"/>
      <c r="G57" s="353"/>
      <c r="H57" s="353"/>
      <c r="I57" s="73"/>
      <c r="J57" s="365" t="s">
        <v>74</v>
      </c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54">
        <f>'SO 28 - Vodovodní řad Bi-1-1'!J30</f>
        <v>0</v>
      </c>
      <c r="AH57" s="355"/>
      <c r="AI57" s="355"/>
      <c r="AJ57" s="355"/>
      <c r="AK57" s="355"/>
      <c r="AL57" s="355"/>
      <c r="AM57" s="355"/>
      <c r="AN57" s="354">
        <f t="shared" si="2"/>
        <v>0</v>
      </c>
      <c r="AO57" s="355"/>
      <c r="AP57" s="355"/>
      <c r="AQ57" s="75" t="s">
        <v>68</v>
      </c>
      <c r="AR57" s="30"/>
      <c r="AS57" s="76">
        <v>0</v>
      </c>
      <c r="AT57" s="77">
        <f t="shared" si="1"/>
        <v>0</v>
      </c>
      <c r="AU57" s="78">
        <f>'SO 28 - Vodovodní řad Bi-1-1'!P84</f>
        <v>70.613477000000003</v>
      </c>
      <c r="AV57" s="77">
        <f>'SO 28 - Vodovodní řad Bi-1-1'!J33</f>
        <v>0</v>
      </c>
      <c r="AW57" s="77">
        <f>'SO 28 - Vodovodní řad Bi-1-1'!J34</f>
        <v>0</v>
      </c>
      <c r="AX57" s="77">
        <f>'SO 28 - Vodovodní řad Bi-1-1'!J35</f>
        <v>0</v>
      </c>
      <c r="AY57" s="77">
        <f>'SO 28 - Vodovodní řad Bi-1-1'!J36</f>
        <v>0</v>
      </c>
      <c r="AZ57" s="77">
        <f>'SO 28 - Vodovodní řad Bi-1-1'!F33</f>
        <v>0</v>
      </c>
      <c r="BA57" s="77">
        <f>'SO 28 - Vodovodní řad Bi-1-1'!F34</f>
        <v>0</v>
      </c>
      <c r="BB57" s="77" t="e">
        <f>'SO 28 - Vodovodní řad Bi-1-1'!F35</f>
        <v>#REF!</v>
      </c>
      <c r="BC57" s="77" t="e">
        <f>'SO 28 - Vodovodní řad Bi-1-1'!F36</f>
        <v>#REF!</v>
      </c>
      <c r="BD57" s="79" t="e">
        <f>'SO 28 - Vodovodní řad Bi-1-1'!F37</f>
        <v>#REF!</v>
      </c>
    </row>
    <row r="58" spans="1:56" s="7" customFormat="1" ht="16.5" customHeight="1" x14ac:dyDescent="0.2">
      <c r="A58" s="69" t="s">
        <v>65</v>
      </c>
      <c r="B58" s="70"/>
      <c r="C58" s="71"/>
      <c r="D58" s="353" t="s">
        <v>75</v>
      </c>
      <c r="E58" s="353"/>
      <c r="F58" s="353"/>
      <c r="G58" s="353"/>
      <c r="H58" s="353"/>
      <c r="I58" s="73"/>
      <c r="J58" s="365" t="s">
        <v>76</v>
      </c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54">
        <f>'SO 29 - Vodovodní řad Bi-2'!J30</f>
        <v>0</v>
      </c>
      <c r="AH58" s="355"/>
      <c r="AI58" s="355"/>
      <c r="AJ58" s="355"/>
      <c r="AK58" s="355"/>
      <c r="AL58" s="355"/>
      <c r="AM58" s="355"/>
      <c r="AN58" s="354">
        <f t="shared" si="2"/>
        <v>0</v>
      </c>
      <c r="AO58" s="355"/>
      <c r="AP58" s="355"/>
      <c r="AQ58" s="75" t="s">
        <v>68</v>
      </c>
      <c r="AR58" s="70"/>
      <c r="AS58" s="76">
        <v>0</v>
      </c>
      <c r="AT58" s="77">
        <f t="shared" si="1"/>
        <v>0</v>
      </c>
      <c r="AU58" s="78">
        <f>'SO 29 - Vodovodní řad Bi-2'!P87</f>
        <v>229.24939599999996</v>
      </c>
      <c r="AV58" s="77">
        <f>'SO 29 - Vodovodní řad Bi-2'!J33</f>
        <v>0</v>
      </c>
      <c r="AW58" s="77">
        <f>'SO 29 - Vodovodní řad Bi-2'!J34</f>
        <v>0</v>
      </c>
      <c r="AX58" s="77">
        <f>'SO 29 - Vodovodní řad Bi-2'!J35</f>
        <v>0</v>
      </c>
      <c r="AY58" s="77">
        <f>'SO 29 - Vodovodní řad Bi-2'!J36</f>
        <v>0</v>
      </c>
      <c r="AZ58" s="77">
        <f>'SO 29 - Vodovodní řad Bi-2'!F33</f>
        <v>0</v>
      </c>
      <c r="BA58" s="77">
        <f>'SO 29 - Vodovodní řad Bi-2'!F34</f>
        <v>0</v>
      </c>
      <c r="BB58" s="77" t="e">
        <f>'SO 29 - Vodovodní řad Bi-2'!F35</f>
        <v>#REF!</v>
      </c>
      <c r="BC58" s="77" t="e">
        <f>'SO 29 - Vodovodní řad Bi-2'!F36</f>
        <v>#REF!</v>
      </c>
      <c r="BD58" s="79" t="e">
        <f>'SO 29 - Vodovodní řad Bi-2'!F37</f>
        <v>#REF!</v>
      </c>
    </row>
    <row r="59" spans="1:56" s="7" customFormat="1" ht="16.5" customHeight="1" x14ac:dyDescent="0.2">
      <c r="A59" s="69" t="s">
        <v>65</v>
      </c>
      <c r="B59" s="70"/>
      <c r="C59" s="71"/>
      <c r="D59" s="353" t="s">
        <v>77</v>
      </c>
      <c r="E59" s="353"/>
      <c r="F59" s="353"/>
      <c r="G59" s="353"/>
      <c r="H59" s="353"/>
      <c r="I59" s="73"/>
      <c r="J59" s="362" t="s">
        <v>78</v>
      </c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70">
        <f>'SO 32 - Vodovodní přípojky'!J30</f>
        <v>0</v>
      </c>
      <c r="AH59" s="371"/>
      <c r="AI59" s="371"/>
      <c r="AJ59" s="371"/>
      <c r="AK59" s="371"/>
      <c r="AL59" s="371"/>
      <c r="AM59" s="371"/>
      <c r="AN59" s="370">
        <f t="shared" si="2"/>
        <v>0</v>
      </c>
      <c r="AO59" s="371"/>
      <c r="AP59" s="371"/>
      <c r="AQ59" s="75" t="s">
        <v>68</v>
      </c>
      <c r="AR59" s="70"/>
      <c r="AS59" s="76">
        <v>0</v>
      </c>
      <c r="AT59" s="77" t="e">
        <f t="shared" si="1"/>
        <v>#REF!</v>
      </c>
      <c r="AU59" s="78" t="e">
        <f>#REF!</f>
        <v>#REF!</v>
      </c>
      <c r="AV59" s="77" t="e">
        <f>#REF!</f>
        <v>#REF!</v>
      </c>
      <c r="AW59" s="77" t="e">
        <f>#REF!</f>
        <v>#REF!</v>
      </c>
      <c r="AX59" s="77" t="e">
        <f>#REF!</f>
        <v>#REF!</v>
      </c>
      <c r="AY59" s="77" t="e">
        <f>#REF!</f>
        <v>#REF!</v>
      </c>
      <c r="AZ59" s="77" t="e">
        <f>#REF!</f>
        <v>#REF!</v>
      </c>
      <c r="BA59" s="77" t="e">
        <f>#REF!</f>
        <v>#REF!</v>
      </c>
      <c r="BB59" s="77" t="e">
        <f>#REF!</f>
        <v>#REF!</v>
      </c>
      <c r="BC59" s="77" t="e">
        <f>#REF!</f>
        <v>#REF!</v>
      </c>
      <c r="BD59" s="79" t="e">
        <f>#REF!</f>
        <v>#REF!</v>
      </c>
    </row>
    <row r="60" spans="1:56" s="7" customFormat="1" ht="16.5" customHeight="1" x14ac:dyDescent="0.2">
      <c r="A60" s="69" t="s">
        <v>65</v>
      </c>
      <c r="B60" s="70"/>
      <c r="C60" s="71"/>
      <c r="D60" s="353" t="s">
        <v>79</v>
      </c>
      <c r="E60" s="353"/>
      <c r="F60" s="353"/>
      <c r="G60" s="353"/>
      <c r="H60" s="353"/>
      <c r="I60" s="73"/>
      <c r="J60" s="362" t="s">
        <v>80</v>
      </c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70">
        <f>'SO 33 - Vedlejší a ostatn...'!J30</f>
        <v>0</v>
      </c>
      <c r="AH60" s="371"/>
      <c r="AI60" s="371"/>
      <c r="AJ60" s="371"/>
      <c r="AK60" s="371"/>
      <c r="AL60" s="371"/>
      <c r="AM60" s="371"/>
      <c r="AN60" s="370">
        <f t="shared" si="2"/>
        <v>0</v>
      </c>
      <c r="AO60" s="371"/>
      <c r="AP60" s="371"/>
      <c r="AQ60" s="75" t="s">
        <v>68</v>
      </c>
      <c r="AR60" s="70"/>
      <c r="AS60" s="80">
        <v>0</v>
      </c>
      <c r="AT60" s="81">
        <f t="shared" si="1"/>
        <v>0</v>
      </c>
      <c r="AU60" s="82" t="e">
        <f>'SO 33 - Vedlejší a ostatn...'!P82</f>
        <v>#REF!</v>
      </c>
      <c r="AV60" s="81">
        <f>'SO 33 - Vedlejší a ostatn...'!J33</f>
        <v>0</v>
      </c>
      <c r="AW60" s="81">
        <f>'SO 33 - Vedlejší a ostatn...'!J34</f>
        <v>0</v>
      </c>
      <c r="AX60" s="81" t="e">
        <f>'SO 33 - Vedlejší a ostatn...'!J35</f>
        <v>#REF!</v>
      </c>
      <c r="AY60" s="81" t="e">
        <f>'SO 33 - Vedlejší a ostatn...'!J36</f>
        <v>#REF!</v>
      </c>
      <c r="AZ60" s="81">
        <f>'SO 33 - Vedlejší a ostatn...'!F33</f>
        <v>0</v>
      </c>
      <c r="BA60" s="81">
        <f>'SO 33 - Vedlejší a ostatn...'!F34</f>
        <v>0</v>
      </c>
      <c r="BB60" s="81" t="e">
        <f>'SO 33 - Vedlejší a ostatn...'!F35</f>
        <v>#REF!</v>
      </c>
      <c r="BC60" s="81" t="e">
        <f>'SO 33 - Vedlejší a ostatn...'!F36</f>
        <v>#REF!</v>
      </c>
      <c r="BD60" s="83" t="e">
        <f>'SO 33 - Vedlejší a ostatn...'!F37</f>
        <v>#REF!</v>
      </c>
    </row>
    <row r="61" spans="1:56" s="7" customFormat="1" ht="16.5" customHeight="1" x14ac:dyDescent="0.2">
      <c r="A61" s="69"/>
      <c r="B61" s="70"/>
      <c r="C61" s="71"/>
      <c r="D61" s="72"/>
      <c r="E61" s="72"/>
      <c r="F61" s="72"/>
      <c r="G61" s="72"/>
      <c r="H61" s="72"/>
      <c r="I61" s="73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4"/>
      <c r="AH61" s="73"/>
      <c r="AI61" s="73"/>
      <c r="AJ61" s="73"/>
      <c r="AK61" s="73"/>
      <c r="AL61" s="73"/>
      <c r="AM61" s="73"/>
      <c r="AN61" s="74"/>
      <c r="AO61" s="73"/>
      <c r="AP61" s="73"/>
      <c r="AQ61" s="75"/>
      <c r="AR61" s="70"/>
      <c r="AS61" s="187"/>
      <c r="AT61" s="187"/>
      <c r="AU61" s="188"/>
      <c r="AV61" s="187"/>
      <c r="AW61" s="187"/>
      <c r="AX61" s="187"/>
      <c r="AY61" s="187"/>
      <c r="AZ61" s="187"/>
      <c r="BA61" s="187"/>
      <c r="BB61" s="187"/>
      <c r="BC61" s="187"/>
      <c r="BD61" s="187"/>
    </row>
    <row r="62" spans="1:56" s="7" customFormat="1" ht="16.5" customHeight="1" thickBot="1" x14ac:dyDescent="0.25">
      <c r="A62" s="69"/>
      <c r="B62" s="70"/>
      <c r="C62" s="71"/>
      <c r="D62" s="72"/>
      <c r="E62" s="72"/>
      <c r="F62" s="72"/>
      <c r="G62" s="72"/>
      <c r="H62" s="72"/>
      <c r="I62" s="73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4"/>
      <c r="AH62" s="73"/>
      <c r="AI62" s="190" t="s">
        <v>764</v>
      </c>
      <c r="AJ62" s="382">
        <f>SUM(AG59:AM60)</f>
        <v>0</v>
      </c>
      <c r="AK62" s="383"/>
      <c r="AL62" s="383"/>
      <c r="AM62" s="383"/>
      <c r="AN62" s="382">
        <f>SUM(AN59:AP60)</f>
        <v>0</v>
      </c>
      <c r="AO62" s="383"/>
      <c r="AP62" s="383"/>
      <c r="AQ62" s="75"/>
      <c r="AR62" s="70"/>
      <c r="AS62" s="187"/>
      <c r="AT62" s="187"/>
      <c r="AU62" s="188"/>
      <c r="AV62" s="187"/>
      <c r="AW62" s="187"/>
      <c r="AX62" s="187"/>
      <c r="AY62" s="187"/>
      <c r="AZ62" s="187"/>
      <c r="BA62" s="187"/>
      <c r="BB62" s="187"/>
      <c r="BC62" s="187"/>
      <c r="BD62" s="187"/>
    </row>
    <row r="63" spans="1:56" s="2" customFormat="1" ht="30" customHeight="1" thickBot="1" x14ac:dyDescent="0.25">
      <c r="A63" s="29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189" t="s">
        <v>763</v>
      </c>
      <c r="AJ63" s="379">
        <f>SUM(AG55:AM58)</f>
        <v>0</v>
      </c>
      <c r="AK63" s="380"/>
      <c r="AL63" s="380"/>
      <c r="AM63" s="380"/>
      <c r="AN63" s="379">
        <f>SUM(AN55:AP58)</f>
        <v>0</v>
      </c>
      <c r="AO63" s="380"/>
      <c r="AP63" s="381"/>
      <c r="AQ63" s="29"/>
      <c r="AR63" s="30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</row>
    <row r="64" spans="1:56" s="2" customFormat="1" ht="6.95" customHeight="1" x14ac:dyDescent="0.2">
      <c r="A64" s="29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30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</row>
  </sheetData>
  <mergeCells count="67">
    <mergeCell ref="AS49:AT51"/>
    <mergeCell ref="AR2:BD2"/>
    <mergeCell ref="AJ63:AM63"/>
    <mergeCell ref="AN63:AP63"/>
    <mergeCell ref="AJ62:AM62"/>
    <mergeCell ref="AN62:AP62"/>
    <mergeCell ref="K5:AO5"/>
    <mergeCell ref="K6:AO6"/>
    <mergeCell ref="E23:AN23"/>
    <mergeCell ref="AK26:AO26"/>
    <mergeCell ref="L28:P28"/>
    <mergeCell ref="W28:AE28"/>
    <mergeCell ref="AK28:AO28"/>
    <mergeCell ref="AN60:AP60"/>
    <mergeCell ref="AG60:AM60"/>
    <mergeCell ref="D60:H60"/>
    <mergeCell ref="J60:AF60"/>
    <mergeCell ref="AK32:AO32"/>
    <mergeCell ref="L33:P33"/>
    <mergeCell ref="W33:AE33"/>
    <mergeCell ref="AK33:AO33"/>
    <mergeCell ref="AK35:AO35"/>
    <mergeCell ref="X35:AB35"/>
    <mergeCell ref="AN59:AP59"/>
    <mergeCell ref="AG59:AM59"/>
    <mergeCell ref="J55:AF55"/>
    <mergeCell ref="D59:H59"/>
    <mergeCell ref="J59:AF59"/>
    <mergeCell ref="AG54:AM54"/>
    <mergeCell ref="AN54:AP54"/>
    <mergeCell ref="AN58:AP58"/>
    <mergeCell ref="AG58:AM58"/>
    <mergeCell ref="J58:AF58"/>
    <mergeCell ref="J56:AF56"/>
    <mergeCell ref="J57:AF57"/>
    <mergeCell ref="AG57:AM57"/>
    <mergeCell ref="D57:H57"/>
    <mergeCell ref="AN57:AP57"/>
    <mergeCell ref="D58:H58"/>
    <mergeCell ref="AN55:AP55"/>
    <mergeCell ref="D55:H55"/>
    <mergeCell ref="AG55:AM55"/>
    <mergeCell ref="D56:H56"/>
    <mergeCell ref="AN56:AP56"/>
    <mergeCell ref="AG56:AM56"/>
    <mergeCell ref="AM49:AP49"/>
    <mergeCell ref="AM50:AP50"/>
    <mergeCell ref="C52:G52"/>
    <mergeCell ref="AN52:AP52"/>
    <mergeCell ref="AG52:AM52"/>
    <mergeCell ref="I52:AF52"/>
    <mergeCell ref="J14:X14"/>
    <mergeCell ref="J15:X15"/>
    <mergeCell ref="AB13:AE13"/>
    <mergeCell ref="L45:AO45"/>
    <mergeCell ref="AM47:AN47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</mergeCells>
  <hyperlinks>
    <hyperlink ref="A55" location="'SO 26 - Vodovodní přivadě...'!C2" display="/"/>
    <hyperlink ref="A56" location="'SO 27 - Vodovodní řad Bi-1'!C2" display="/"/>
    <hyperlink ref="A57" location="'SO 28 - Vodovodní řad Bi-1-1'!C2" display="/"/>
    <hyperlink ref="A58" location="'SO 29 - Vodovodní řad Bi-2'!C2" display="/"/>
    <hyperlink ref="A59" location="'SO 32 - Vodovodní přípojky'!C2" display="/"/>
    <hyperlink ref="A60" location="'SO 33 - Vedlejší a ostatn...'!C2" display="/"/>
  </hyperlinks>
  <pageMargins left="0.39370078740157483" right="0.39370078740157483" top="0.39370078740157483" bottom="0.39370078740157483" header="0" footer="0.19685039370078741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5"/>
  <sheetViews>
    <sheetView showGridLines="0" topLeftCell="A71" zoomScale="70" zoomScaleNormal="70" workbookViewId="0">
      <selection activeCell="I90" sqref="I9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1" style="1" customWidth="1"/>
  </cols>
  <sheetData>
    <row r="1" spans="1:22" x14ac:dyDescent="0.2">
      <c r="A1" s="84"/>
    </row>
    <row r="2" spans="1:22" s="1" customFormat="1" ht="36.950000000000003" customHeight="1" x14ac:dyDescent="0.2">
      <c r="L2" s="378" t="s">
        <v>4</v>
      </c>
      <c r="M2" s="385"/>
      <c r="N2" s="385"/>
      <c r="O2" s="385"/>
      <c r="P2" s="385"/>
      <c r="Q2" s="385"/>
      <c r="R2" s="385"/>
      <c r="S2" s="385"/>
      <c r="T2" s="385"/>
      <c r="U2" s="385"/>
    </row>
    <row r="3" spans="1:22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22" s="1" customFormat="1" ht="24.95" customHeight="1" x14ac:dyDescent="0.2">
      <c r="B4" s="19"/>
      <c r="D4" s="20" t="s">
        <v>81</v>
      </c>
      <c r="L4" s="19"/>
      <c r="M4" s="85" t="s">
        <v>7</v>
      </c>
    </row>
    <row r="5" spans="1:22" s="1" customFormat="1" ht="6.95" customHeight="1" x14ac:dyDescent="0.2">
      <c r="B5" s="19"/>
      <c r="L5" s="19"/>
    </row>
    <row r="6" spans="1:22" s="1" customFormat="1" ht="12" customHeight="1" x14ac:dyDescent="0.2">
      <c r="B6" s="19"/>
      <c r="D6" s="25" t="s">
        <v>10</v>
      </c>
      <c r="L6" s="19"/>
    </row>
    <row r="7" spans="1:22" s="1" customFormat="1" ht="16.5" customHeight="1" x14ac:dyDescent="0.2">
      <c r="B7" s="19"/>
      <c r="E7" s="391" t="str">
        <f>'Rekapitulace stavby'!K6</f>
        <v>Vodovod Bilinka</v>
      </c>
      <c r="F7" s="392"/>
      <c r="G7" s="392"/>
      <c r="H7" s="392"/>
      <c r="L7" s="19"/>
    </row>
    <row r="8" spans="1:22" s="2" customFormat="1" ht="12" customHeight="1" x14ac:dyDescent="0.2">
      <c r="A8" s="29"/>
      <c r="B8" s="30"/>
      <c r="C8" s="29"/>
      <c r="D8" s="25" t="s">
        <v>82</v>
      </c>
      <c r="E8" s="29"/>
      <c r="F8" s="29"/>
      <c r="G8" s="29"/>
      <c r="H8" s="29"/>
      <c r="I8" s="29"/>
      <c r="J8" s="29"/>
      <c r="K8" s="29"/>
      <c r="L8" s="86"/>
      <c r="S8" s="29"/>
      <c r="T8" s="29"/>
      <c r="U8" s="29"/>
      <c r="V8" s="29"/>
    </row>
    <row r="9" spans="1:22" s="2" customFormat="1" ht="16.5" customHeight="1" x14ac:dyDescent="0.2">
      <c r="A9" s="29"/>
      <c r="B9" s="30"/>
      <c r="C9" s="29"/>
      <c r="D9" s="29"/>
      <c r="E9" s="347" t="s">
        <v>83</v>
      </c>
      <c r="F9" s="393"/>
      <c r="G9" s="393"/>
      <c r="H9" s="393"/>
      <c r="I9" s="29"/>
      <c r="J9" s="29"/>
      <c r="K9" s="29"/>
      <c r="L9" s="86"/>
      <c r="S9" s="29"/>
      <c r="T9" s="29"/>
      <c r="U9" s="29"/>
      <c r="V9" s="29"/>
    </row>
    <row r="10" spans="1:22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6"/>
      <c r="S10" s="29"/>
      <c r="T10" s="29"/>
      <c r="U10" s="29"/>
      <c r="V10" s="29"/>
    </row>
    <row r="11" spans="1:22" s="2" customFormat="1" ht="12" customHeight="1" x14ac:dyDescent="0.2">
      <c r="A11" s="29"/>
      <c r="B11" s="30"/>
      <c r="C11" s="29"/>
      <c r="D11" s="25" t="s">
        <v>11</v>
      </c>
      <c r="E11" s="29"/>
      <c r="F11" s="23" t="s">
        <v>12</v>
      </c>
      <c r="G11" s="29"/>
      <c r="H11" s="29"/>
      <c r="I11" s="25" t="s">
        <v>13</v>
      </c>
      <c r="J11" s="23" t="s">
        <v>14</v>
      </c>
      <c r="K11" s="29"/>
      <c r="L11" s="86"/>
      <c r="S11" s="29"/>
      <c r="T11" s="29"/>
      <c r="U11" s="29"/>
      <c r="V11" s="29"/>
    </row>
    <row r="12" spans="1:22" s="2" customFormat="1" ht="12" customHeight="1" x14ac:dyDescent="0.2">
      <c r="A12" s="29"/>
      <c r="B12" s="30"/>
      <c r="C12" s="29"/>
      <c r="D12" s="25" t="s">
        <v>15</v>
      </c>
      <c r="E12" s="29"/>
      <c r="F12" s="23" t="s">
        <v>819</v>
      </c>
      <c r="G12" s="29"/>
      <c r="H12" s="29"/>
      <c r="I12" s="25" t="s">
        <v>16</v>
      </c>
      <c r="J12" s="47">
        <f>'Rekapitulace stavby'!AB13</f>
        <v>0</v>
      </c>
      <c r="K12" s="29"/>
      <c r="L12" s="86"/>
      <c r="S12" s="29"/>
      <c r="T12" s="29"/>
      <c r="U12" s="29"/>
      <c r="V12" s="29"/>
    </row>
    <row r="13" spans="1:22" s="2" customFormat="1" ht="21.75" customHeight="1" x14ac:dyDescent="0.2">
      <c r="A13" s="29"/>
      <c r="B13" s="30"/>
      <c r="C13" s="29"/>
      <c r="D13" s="22" t="s">
        <v>17</v>
      </c>
      <c r="E13" s="29"/>
      <c r="F13" s="26" t="s">
        <v>18</v>
      </c>
      <c r="G13" s="29"/>
      <c r="H13" s="29"/>
      <c r="I13" s="22" t="s">
        <v>19</v>
      </c>
      <c r="J13" s="26" t="s">
        <v>20</v>
      </c>
      <c r="K13" s="29"/>
      <c r="L13" s="86"/>
      <c r="S13" s="29"/>
      <c r="T13" s="29"/>
      <c r="U13" s="29"/>
      <c r="V13" s="29"/>
    </row>
    <row r="14" spans="1:22" s="2" customFormat="1" ht="12" customHeight="1" x14ac:dyDescent="0.2">
      <c r="A14" s="29"/>
      <c r="B14" s="30"/>
      <c r="C14" s="29"/>
      <c r="D14" s="25" t="s">
        <v>21</v>
      </c>
      <c r="E14" s="29"/>
      <c r="F14" s="29"/>
      <c r="G14" s="29"/>
      <c r="H14" s="29"/>
      <c r="I14" s="25" t="s">
        <v>22</v>
      </c>
      <c r="J14" s="332" t="str">
        <f>'Rekapitulace stavby'!AN10</f>
        <v>00249530</v>
      </c>
      <c r="K14" s="29"/>
      <c r="L14" s="86"/>
      <c r="S14" s="29"/>
      <c r="T14" s="29"/>
      <c r="U14" s="29"/>
      <c r="V14" s="29"/>
    </row>
    <row r="15" spans="1:22" s="2" customFormat="1" ht="18" customHeight="1" x14ac:dyDescent="0.2">
      <c r="A15" s="29"/>
      <c r="B15" s="30"/>
      <c r="C15" s="29"/>
      <c r="D15" s="29"/>
      <c r="E15" s="23" t="s">
        <v>23</v>
      </c>
      <c r="F15" s="29"/>
      <c r="G15" s="29"/>
      <c r="H15" s="29"/>
      <c r="I15" s="25" t="s">
        <v>24</v>
      </c>
      <c r="J15" s="332" t="str">
        <f>'Rekapitulace stavby'!AN11</f>
        <v>CZ00249530</v>
      </c>
      <c r="K15" s="29"/>
      <c r="L15" s="86"/>
      <c r="S15" s="29"/>
      <c r="T15" s="29"/>
      <c r="U15" s="29"/>
      <c r="V15" s="29"/>
    </row>
    <row r="16" spans="1:22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6"/>
      <c r="S16" s="29"/>
      <c r="T16" s="29"/>
      <c r="U16" s="29"/>
      <c r="V16" s="29"/>
    </row>
    <row r="17" spans="1:22" s="2" customFormat="1" ht="12" customHeight="1" x14ac:dyDescent="0.2">
      <c r="A17" s="29"/>
      <c r="B17" s="30"/>
      <c r="C17" s="29"/>
      <c r="D17" s="25" t="s">
        <v>25</v>
      </c>
      <c r="E17" s="29"/>
      <c r="F17" s="183"/>
      <c r="G17" s="29"/>
      <c r="H17" s="29"/>
      <c r="I17" s="25" t="s">
        <v>22</v>
      </c>
      <c r="J17" s="23">
        <f>'Rekapitulace stavby'!AN13</f>
        <v>0</v>
      </c>
      <c r="K17" s="29"/>
      <c r="L17" s="86"/>
      <c r="S17" s="29"/>
      <c r="T17" s="29"/>
      <c r="U17" s="29"/>
      <c r="V17" s="29"/>
    </row>
    <row r="18" spans="1:22" s="2" customFormat="1" ht="18" customHeight="1" x14ac:dyDescent="0.2">
      <c r="A18" s="29"/>
      <c r="B18" s="30"/>
      <c r="C18" s="29"/>
      <c r="D18" s="29"/>
      <c r="E18" s="332">
        <f>'Rekapitulace stavby'!J14</f>
        <v>0</v>
      </c>
      <c r="F18" s="336"/>
      <c r="G18" s="29"/>
      <c r="H18" s="29"/>
      <c r="I18" s="25" t="s">
        <v>24</v>
      </c>
      <c r="J18" s="183">
        <f>'Rekapitulace stavby'!AN14</f>
        <v>0</v>
      </c>
      <c r="K18" s="29"/>
      <c r="L18" s="86"/>
      <c r="S18" s="29"/>
      <c r="T18" s="29"/>
      <c r="U18" s="29"/>
      <c r="V18" s="29"/>
    </row>
    <row r="19" spans="1:22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6"/>
      <c r="S19" s="29"/>
      <c r="T19" s="29"/>
      <c r="U19" s="29"/>
      <c r="V19" s="29"/>
    </row>
    <row r="20" spans="1:22" s="2" customFormat="1" ht="12" customHeight="1" x14ac:dyDescent="0.2">
      <c r="A20" s="29"/>
      <c r="B20" s="30"/>
      <c r="C20" s="29"/>
      <c r="D20" s="25" t="s">
        <v>26</v>
      </c>
      <c r="E20" s="29"/>
      <c r="F20" s="29"/>
      <c r="G20" s="29"/>
      <c r="H20" s="29"/>
      <c r="I20" s="25" t="s">
        <v>22</v>
      </c>
      <c r="J20" s="23" t="s">
        <v>3</v>
      </c>
      <c r="K20" s="29"/>
      <c r="L20" s="86"/>
      <c r="S20" s="29"/>
      <c r="T20" s="29"/>
      <c r="U20" s="29"/>
      <c r="V20" s="29"/>
    </row>
    <row r="21" spans="1:22" s="2" customFormat="1" ht="18" customHeight="1" x14ac:dyDescent="0.2">
      <c r="A21" s="29"/>
      <c r="B21" s="30"/>
      <c r="C21" s="29"/>
      <c r="D21" s="29"/>
      <c r="E21" s="183" t="s">
        <v>27</v>
      </c>
      <c r="F21" s="29"/>
      <c r="G21" s="29"/>
      <c r="H21" s="29"/>
      <c r="I21" s="25" t="s">
        <v>24</v>
      </c>
      <c r="J21" s="23" t="s">
        <v>3</v>
      </c>
      <c r="K21" s="29"/>
      <c r="L21" s="86"/>
      <c r="S21" s="29"/>
      <c r="T21" s="29"/>
      <c r="U21" s="29"/>
      <c r="V21" s="29"/>
    </row>
    <row r="22" spans="1:22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86"/>
      <c r="S22" s="29"/>
      <c r="T22" s="29"/>
      <c r="U22" s="29"/>
      <c r="V22" s="29"/>
    </row>
    <row r="23" spans="1:22" s="2" customFormat="1" ht="12" customHeight="1" x14ac:dyDescent="0.2">
      <c r="A23" s="29"/>
      <c r="B23" s="30"/>
      <c r="C23" s="29"/>
      <c r="D23" s="25" t="s">
        <v>28</v>
      </c>
      <c r="E23" s="29"/>
      <c r="F23" s="29"/>
      <c r="G23" s="29"/>
      <c r="H23" s="29"/>
      <c r="I23" s="25" t="s">
        <v>22</v>
      </c>
      <c r="J23" s="23" t="s">
        <v>3</v>
      </c>
      <c r="K23" s="29"/>
      <c r="L23" s="86"/>
      <c r="S23" s="29"/>
      <c r="T23" s="29"/>
      <c r="U23" s="29"/>
      <c r="V23" s="29"/>
    </row>
    <row r="24" spans="1:22" s="2" customFormat="1" ht="18" customHeight="1" x14ac:dyDescent="0.2">
      <c r="A24" s="29"/>
      <c r="B24" s="30"/>
      <c r="C24" s="29"/>
      <c r="D24" s="29"/>
      <c r="E24" s="23"/>
      <c r="F24" s="29"/>
      <c r="G24" s="29"/>
      <c r="H24" s="29"/>
      <c r="I24" s="25" t="s">
        <v>24</v>
      </c>
      <c r="J24" s="23" t="s">
        <v>3</v>
      </c>
      <c r="K24" s="29"/>
      <c r="L24" s="86"/>
      <c r="S24" s="29"/>
      <c r="T24" s="29"/>
      <c r="U24" s="29"/>
      <c r="V24" s="29"/>
    </row>
    <row r="25" spans="1:22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86"/>
      <c r="S25" s="29"/>
      <c r="T25" s="29"/>
      <c r="U25" s="29"/>
      <c r="V25" s="29"/>
    </row>
    <row r="26" spans="1:22" s="2" customFormat="1" ht="12" customHeight="1" x14ac:dyDescent="0.2">
      <c r="A26" s="29"/>
      <c r="B26" s="30"/>
      <c r="C26" s="29"/>
      <c r="D26" s="25" t="s">
        <v>29</v>
      </c>
      <c r="E26" s="29"/>
      <c r="F26" s="29"/>
      <c r="G26" s="29"/>
      <c r="H26" s="29"/>
      <c r="I26" s="29"/>
      <c r="J26" s="29"/>
      <c r="K26" s="29"/>
      <c r="L26" s="86"/>
      <c r="S26" s="29"/>
      <c r="T26" s="29"/>
      <c r="U26" s="29"/>
      <c r="V26" s="29"/>
    </row>
    <row r="27" spans="1:22" s="8" customFormat="1" ht="16.5" customHeight="1" x14ac:dyDescent="0.2">
      <c r="A27" s="87"/>
      <c r="B27" s="88"/>
      <c r="C27" s="87"/>
      <c r="D27" s="87"/>
      <c r="E27" s="387" t="s">
        <v>3</v>
      </c>
      <c r="F27" s="387"/>
      <c r="G27" s="387"/>
      <c r="H27" s="387"/>
      <c r="I27" s="87"/>
      <c r="J27" s="87"/>
      <c r="K27" s="87"/>
      <c r="L27" s="89"/>
      <c r="S27" s="87"/>
      <c r="T27" s="87"/>
      <c r="U27" s="87"/>
      <c r="V27" s="87"/>
    </row>
    <row r="28" spans="1:22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86"/>
      <c r="S28" s="29"/>
      <c r="T28" s="29"/>
      <c r="U28" s="29"/>
      <c r="V28" s="29"/>
    </row>
    <row r="29" spans="1:22" s="2" customFormat="1" ht="6.95" customHeight="1" x14ac:dyDescent="0.2">
      <c r="A29" s="29"/>
      <c r="B29" s="30"/>
      <c r="C29" s="29"/>
      <c r="D29" s="58"/>
      <c r="E29" s="58"/>
      <c r="F29" s="58"/>
      <c r="G29" s="58"/>
      <c r="H29" s="58"/>
      <c r="I29" s="58"/>
      <c r="J29" s="58"/>
      <c r="K29" s="58"/>
      <c r="L29" s="86"/>
      <c r="S29" s="29"/>
      <c r="T29" s="29"/>
      <c r="U29" s="29"/>
      <c r="V29" s="29"/>
    </row>
    <row r="30" spans="1:22" s="2" customFormat="1" ht="25.35" customHeight="1" x14ac:dyDescent="0.2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3">
        <f>ROUND(J87, 2)</f>
        <v>0</v>
      </c>
      <c r="K30" s="29"/>
      <c r="L30" s="86"/>
      <c r="S30" s="29"/>
      <c r="T30" s="29"/>
      <c r="U30" s="29"/>
      <c r="V30" s="29"/>
    </row>
    <row r="31" spans="1:22" s="2" customFormat="1" ht="6.95" customHeight="1" x14ac:dyDescent="0.2">
      <c r="A31" s="29"/>
      <c r="B31" s="30"/>
      <c r="C31" s="29"/>
      <c r="D31" s="58"/>
      <c r="E31" s="58"/>
      <c r="F31" s="58"/>
      <c r="G31" s="58"/>
      <c r="H31" s="58"/>
      <c r="I31" s="58"/>
      <c r="J31" s="58"/>
      <c r="K31" s="58"/>
      <c r="L31" s="86"/>
      <c r="S31" s="29"/>
      <c r="T31" s="29"/>
      <c r="U31" s="29"/>
      <c r="V31" s="29"/>
    </row>
    <row r="32" spans="1:22" s="2" customFormat="1" ht="14.45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86"/>
      <c r="S32" s="29"/>
      <c r="T32" s="29"/>
      <c r="U32" s="29"/>
      <c r="V32" s="29"/>
    </row>
    <row r="33" spans="1:22" s="2" customFormat="1" ht="14.45" customHeight="1" x14ac:dyDescent="0.2">
      <c r="A33" s="29"/>
      <c r="B33" s="30"/>
      <c r="C33" s="29"/>
      <c r="D33" s="91" t="s">
        <v>35</v>
      </c>
      <c r="E33" s="25" t="s">
        <v>36</v>
      </c>
      <c r="F33" s="92">
        <f>ROUND((SUM(J30)),  2)</f>
        <v>0</v>
      </c>
      <c r="G33" s="29"/>
      <c r="H33" s="29"/>
      <c r="I33" s="93">
        <v>0.21</v>
      </c>
      <c r="J33" s="92">
        <f>ROUND(((SUM(F33))*I33),  2)</f>
        <v>0</v>
      </c>
      <c r="K33" s="29"/>
      <c r="L33" s="86"/>
      <c r="S33" s="29"/>
      <c r="T33" s="29"/>
      <c r="U33" s="29"/>
      <c r="V33" s="29"/>
    </row>
    <row r="34" spans="1:22" s="2" customFormat="1" ht="14.45" customHeight="1" x14ac:dyDescent="0.2">
      <c r="A34" s="29"/>
      <c r="B34" s="30"/>
      <c r="C34" s="29"/>
      <c r="D34" s="29"/>
      <c r="E34" s="25" t="s">
        <v>37</v>
      </c>
      <c r="F34" s="92">
        <v>0</v>
      </c>
      <c r="G34" s="29"/>
      <c r="H34" s="29"/>
      <c r="I34" s="93">
        <v>0.15</v>
      </c>
      <c r="J34" s="92">
        <f>ROUND(((SUM(F34))*I34),  2)</f>
        <v>0</v>
      </c>
      <c r="K34" s="29"/>
      <c r="L34" s="86"/>
      <c r="S34" s="29"/>
      <c r="T34" s="29"/>
      <c r="U34" s="29"/>
      <c r="V34" s="29"/>
    </row>
    <row r="35" spans="1:22" s="2" customFormat="1" ht="14.45" hidden="1" customHeight="1" x14ac:dyDescent="0.2">
      <c r="A35" s="29"/>
      <c r="B35" s="30"/>
      <c r="C35" s="29"/>
      <c r="D35" s="29"/>
      <c r="E35" s="25" t="s">
        <v>38</v>
      </c>
      <c r="F35" s="92" t="e">
        <f>ROUND((SUM(#REF!)),  2)</f>
        <v>#REF!</v>
      </c>
      <c r="G35" s="29"/>
      <c r="H35" s="29"/>
      <c r="I35" s="93">
        <v>0.21</v>
      </c>
      <c r="J35" s="92">
        <f>0</f>
        <v>0</v>
      </c>
      <c r="K35" s="29"/>
      <c r="L35" s="86"/>
      <c r="S35" s="29"/>
      <c r="T35" s="29"/>
      <c r="U35" s="29"/>
      <c r="V35" s="29"/>
    </row>
    <row r="36" spans="1:22" s="2" customFormat="1" ht="14.45" hidden="1" customHeight="1" x14ac:dyDescent="0.2">
      <c r="A36" s="29"/>
      <c r="B36" s="30"/>
      <c r="C36" s="29"/>
      <c r="D36" s="29"/>
      <c r="E36" s="25" t="s">
        <v>39</v>
      </c>
      <c r="F36" s="92" t="e">
        <f>ROUND((SUM(#REF!)),  2)</f>
        <v>#REF!</v>
      </c>
      <c r="G36" s="29"/>
      <c r="H36" s="29"/>
      <c r="I36" s="93">
        <v>0.15</v>
      </c>
      <c r="J36" s="92">
        <f>0</f>
        <v>0</v>
      </c>
      <c r="K36" s="29"/>
      <c r="L36" s="86"/>
      <c r="S36" s="29"/>
      <c r="T36" s="29"/>
      <c r="U36" s="29"/>
      <c r="V36" s="29"/>
    </row>
    <row r="37" spans="1:22" s="2" customFormat="1" ht="14.45" hidden="1" customHeight="1" x14ac:dyDescent="0.2">
      <c r="A37" s="29"/>
      <c r="B37" s="30"/>
      <c r="C37" s="29"/>
      <c r="D37" s="29"/>
      <c r="E37" s="25" t="s">
        <v>40</v>
      </c>
      <c r="F37" s="92" t="e">
        <f>ROUND((SUM(#REF!)),  2)</f>
        <v>#REF!</v>
      </c>
      <c r="G37" s="29"/>
      <c r="H37" s="29"/>
      <c r="I37" s="93">
        <v>0</v>
      </c>
      <c r="J37" s="92">
        <f>0</f>
        <v>0</v>
      </c>
      <c r="K37" s="29"/>
      <c r="L37" s="86"/>
      <c r="S37" s="29"/>
      <c r="T37" s="29"/>
      <c r="U37" s="29"/>
      <c r="V37" s="29"/>
    </row>
    <row r="38" spans="1:22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86"/>
      <c r="S38" s="29"/>
      <c r="T38" s="29"/>
      <c r="U38" s="29"/>
      <c r="V38" s="29"/>
    </row>
    <row r="39" spans="1:22" s="2" customFormat="1" ht="25.35" customHeight="1" x14ac:dyDescent="0.2">
      <c r="A39" s="29"/>
      <c r="B39" s="30"/>
      <c r="C39" s="94"/>
      <c r="D39" s="95" t="s">
        <v>41</v>
      </c>
      <c r="E39" s="52"/>
      <c r="F39" s="52"/>
      <c r="G39" s="96" t="s">
        <v>42</v>
      </c>
      <c r="H39" s="97" t="s">
        <v>43</v>
      </c>
      <c r="I39" s="52"/>
      <c r="J39" s="98">
        <f>SUM(J30:J37)</f>
        <v>0</v>
      </c>
      <c r="K39" s="99"/>
      <c r="L39" s="86"/>
      <c r="S39" s="29"/>
      <c r="T39" s="29"/>
      <c r="U39" s="29"/>
      <c r="V39" s="29"/>
    </row>
    <row r="40" spans="1:22" s="2" customFormat="1" ht="14.45" customHeight="1" x14ac:dyDescent="0.2">
      <c r="A40" s="29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86"/>
      <c r="S40" s="29"/>
      <c r="T40" s="29"/>
      <c r="U40" s="29"/>
      <c r="V40" s="29"/>
    </row>
    <row r="44" spans="1:22" s="2" customFormat="1" ht="6.95" customHeight="1" x14ac:dyDescent="0.2">
      <c r="A44" s="29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86"/>
      <c r="S44" s="29"/>
      <c r="T44" s="29"/>
      <c r="U44" s="29"/>
      <c r="V44" s="29"/>
    </row>
    <row r="45" spans="1:22" s="2" customFormat="1" ht="24.95" customHeight="1" x14ac:dyDescent="0.2">
      <c r="A45" s="29"/>
      <c r="B45" s="30"/>
      <c r="C45" s="20" t="s">
        <v>84</v>
      </c>
      <c r="D45" s="29"/>
      <c r="E45" s="29"/>
      <c r="F45" s="29"/>
      <c r="G45" s="29"/>
      <c r="H45" s="29"/>
      <c r="I45" s="29"/>
      <c r="J45" s="29"/>
      <c r="K45" s="29"/>
      <c r="L45" s="86"/>
      <c r="S45" s="29"/>
      <c r="T45" s="29"/>
      <c r="U45" s="29"/>
      <c r="V45" s="29"/>
    </row>
    <row r="46" spans="1:22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86"/>
      <c r="S46" s="29"/>
      <c r="T46" s="29"/>
      <c r="U46" s="29"/>
      <c r="V46" s="29"/>
    </row>
    <row r="47" spans="1:22" s="2" customFormat="1" ht="12" customHeight="1" x14ac:dyDescent="0.2">
      <c r="A47" s="29"/>
      <c r="B47" s="30"/>
      <c r="C47" s="25" t="s">
        <v>10</v>
      </c>
      <c r="D47" s="29"/>
      <c r="E47" s="29"/>
      <c r="F47" s="29"/>
      <c r="G47" s="29"/>
      <c r="H47" s="29"/>
      <c r="I47" s="29"/>
      <c r="J47" s="29"/>
      <c r="K47" s="29"/>
      <c r="L47" s="86"/>
      <c r="S47" s="29"/>
      <c r="T47" s="29"/>
      <c r="U47" s="29"/>
      <c r="V47" s="29"/>
    </row>
    <row r="48" spans="1:22" s="2" customFormat="1" ht="16.5" customHeight="1" x14ac:dyDescent="0.2">
      <c r="A48" s="29"/>
      <c r="B48" s="30"/>
      <c r="C48" s="29"/>
      <c r="D48" s="29"/>
      <c r="E48" s="391" t="str">
        <f>E7</f>
        <v>Vodovod Bilinka</v>
      </c>
      <c r="F48" s="392"/>
      <c r="G48" s="392"/>
      <c r="H48" s="392"/>
      <c r="I48" s="29"/>
      <c r="J48" s="29"/>
      <c r="K48" s="29"/>
      <c r="L48" s="86"/>
      <c r="S48" s="29"/>
      <c r="T48" s="29"/>
      <c r="U48" s="29"/>
      <c r="V48" s="29"/>
    </row>
    <row r="49" spans="1:22" s="2" customFormat="1" ht="12" customHeight="1" x14ac:dyDescent="0.2">
      <c r="A49" s="29"/>
      <c r="B49" s="30"/>
      <c r="C49" s="25" t="s">
        <v>82</v>
      </c>
      <c r="D49" s="29"/>
      <c r="E49" s="29"/>
      <c r="F49" s="29"/>
      <c r="G49" s="29"/>
      <c r="H49" s="29"/>
      <c r="I49" s="29"/>
      <c r="J49" s="29"/>
      <c r="K49" s="29"/>
      <c r="L49" s="86"/>
      <c r="S49" s="29"/>
      <c r="T49" s="29"/>
      <c r="U49" s="29"/>
      <c r="V49" s="29"/>
    </row>
    <row r="50" spans="1:22" s="2" customFormat="1" ht="16.5" customHeight="1" x14ac:dyDescent="0.2">
      <c r="A50" s="29"/>
      <c r="B50" s="30"/>
      <c r="C50" s="29"/>
      <c r="D50" s="29"/>
      <c r="E50" s="347" t="str">
        <f>E9</f>
        <v>SO 26 - Vodovodní přivaděč Bilinka</v>
      </c>
      <c r="F50" s="393"/>
      <c r="G50" s="393"/>
      <c r="H50" s="393"/>
      <c r="I50" s="29"/>
      <c r="J50" s="29"/>
      <c r="K50" s="29"/>
      <c r="L50" s="86"/>
      <c r="S50" s="29"/>
      <c r="T50" s="29"/>
      <c r="U50" s="29"/>
      <c r="V50" s="29"/>
    </row>
    <row r="51" spans="1:22" s="2" customFormat="1" ht="6.95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86"/>
      <c r="S51" s="29"/>
      <c r="T51" s="29"/>
      <c r="U51" s="29"/>
      <c r="V51" s="29"/>
    </row>
    <row r="52" spans="1:22" s="2" customFormat="1" ht="12" customHeight="1" x14ac:dyDescent="0.2">
      <c r="A52" s="29"/>
      <c r="B52" s="30"/>
      <c r="C52" s="25" t="s">
        <v>15</v>
      </c>
      <c r="D52" s="29"/>
      <c r="E52" s="29"/>
      <c r="F52" s="23" t="str">
        <f>F12</f>
        <v>Bilinka</v>
      </c>
      <c r="G52" s="29"/>
      <c r="H52" s="29"/>
      <c r="I52" s="25" t="s">
        <v>16</v>
      </c>
      <c r="J52" s="47">
        <f>IF(J12="","",J12)</f>
        <v>0</v>
      </c>
      <c r="K52" s="29"/>
      <c r="L52" s="86"/>
      <c r="S52" s="29"/>
      <c r="T52" s="29"/>
      <c r="U52" s="29"/>
      <c r="V52" s="29"/>
    </row>
    <row r="53" spans="1:22" s="2" customFormat="1" ht="6.95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86"/>
      <c r="S53" s="29"/>
      <c r="T53" s="29"/>
      <c r="U53" s="29"/>
      <c r="V53" s="29"/>
    </row>
    <row r="54" spans="1:22" s="2" customFormat="1" ht="25.7" customHeight="1" x14ac:dyDescent="0.2">
      <c r="A54" s="29"/>
      <c r="B54" s="30"/>
      <c r="C54" s="25" t="s">
        <v>21</v>
      </c>
      <c r="D54" s="29"/>
      <c r="E54" s="29"/>
      <c r="F54" s="23" t="str">
        <f>E15</f>
        <v>Městys Bernartice</v>
      </c>
      <c r="G54" s="29"/>
      <c r="H54" s="29"/>
      <c r="I54" s="25" t="s">
        <v>26</v>
      </c>
      <c r="J54" s="27" t="str">
        <f>E21</f>
        <v>Ing.František Sedláček</v>
      </c>
      <c r="K54" s="29"/>
      <c r="L54" s="86"/>
      <c r="S54" s="29"/>
      <c r="T54" s="29"/>
      <c r="U54" s="29"/>
      <c r="V54" s="29"/>
    </row>
    <row r="55" spans="1:22" s="2" customFormat="1" ht="25.7" customHeight="1" x14ac:dyDescent="0.2">
      <c r="A55" s="29"/>
      <c r="B55" s="30"/>
      <c r="C55" s="25" t="s">
        <v>25</v>
      </c>
      <c r="D55" s="29"/>
      <c r="E55" s="29"/>
      <c r="F55" s="23">
        <f>IF(E18="","",E18)</f>
        <v>0</v>
      </c>
      <c r="G55" s="29"/>
      <c r="H55" s="29"/>
      <c r="I55" s="25" t="s">
        <v>28</v>
      </c>
      <c r="J55" s="27"/>
      <c r="K55" s="29"/>
      <c r="L55" s="86"/>
      <c r="S55" s="29"/>
      <c r="T55" s="29"/>
      <c r="U55" s="29"/>
      <c r="V55" s="29"/>
    </row>
    <row r="56" spans="1:22" s="2" customFormat="1" ht="10.35" customHeight="1" x14ac:dyDescent="0.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86"/>
      <c r="S56" s="29"/>
      <c r="T56" s="29"/>
      <c r="U56" s="29"/>
      <c r="V56" s="29"/>
    </row>
    <row r="57" spans="1:22" s="2" customFormat="1" ht="29.25" customHeight="1" x14ac:dyDescent="0.2">
      <c r="A57" s="29"/>
      <c r="B57" s="30"/>
      <c r="C57" s="100" t="s">
        <v>85</v>
      </c>
      <c r="D57" s="94"/>
      <c r="E57" s="94"/>
      <c r="F57" s="94"/>
      <c r="G57" s="94"/>
      <c r="H57" s="94"/>
      <c r="I57" s="94"/>
      <c r="J57" s="101" t="s">
        <v>86</v>
      </c>
      <c r="K57" s="94"/>
      <c r="L57" s="86"/>
      <c r="S57" s="29"/>
      <c r="T57" s="29"/>
      <c r="U57" s="29"/>
      <c r="V57" s="29"/>
    </row>
    <row r="58" spans="1:22" s="2" customFormat="1" ht="10.35" customHeight="1" x14ac:dyDescent="0.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86"/>
      <c r="S58" s="29"/>
      <c r="T58" s="29"/>
      <c r="U58" s="29"/>
      <c r="V58" s="29"/>
    </row>
    <row r="59" spans="1:22" s="2" customFormat="1" ht="22.9" customHeight="1" x14ac:dyDescent="0.2">
      <c r="A59" s="29"/>
      <c r="B59" s="30"/>
      <c r="C59" s="102" t="s">
        <v>63</v>
      </c>
      <c r="D59" s="29"/>
      <c r="E59" s="29"/>
      <c r="F59" s="29"/>
      <c r="G59" s="29"/>
      <c r="H59" s="29"/>
      <c r="I59" s="29"/>
      <c r="J59" s="63">
        <f>J87</f>
        <v>0</v>
      </c>
      <c r="K59" s="29"/>
      <c r="L59" s="86"/>
      <c r="S59" s="29"/>
      <c r="T59" s="29"/>
      <c r="U59" s="29"/>
      <c r="V59" s="29"/>
    </row>
    <row r="60" spans="1:22" s="9" customFormat="1" ht="24.95" customHeight="1" x14ac:dyDescent="0.2">
      <c r="B60" s="103"/>
      <c r="D60" s="104" t="s">
        <v>87</v>
      </c>
      <c r="E60" s="105"/>
      <c r="F60" s="105"/>
      <c r="G60" s="105"/>
      <c r="H60" s="105"/>
      <c r="I60" s="105"/>
      <c r="J60" s="106">
        <f>J88</f>
        <v>0</v>
      </c>
      <c r="L60" s="103"/>
    </row>
    <row r="61" spans="1:22" s="10" customFormat="1" ht="19.899999999999999" customHeight="1" x14ac:dyDescent="0.2">
      <c r="B61" s="107"/>
      <c r="D61" s="108" t="s">
        <v>88</v>
      </c>
      <c r="E61" s="109"/>
      <c r="F61" s="109"/>
      <c r="G61" s="109"/>
      <c r="H61" s="109"/>
      <c r="I61" s="109"/>
      <c r="J61" s="110">
        <f>J89</f>
        <v>0</v>
      </c>
      <c r="L61" s="107"/>
    </row>
    <row r="62" spans="1:22" s="10" customFormat="1" ht="19.899999999999999" customHeight="1" x14ac:dyDescent="0.2">
      <c r="B62" s="107"/>
      <c r="D62" s="108" t="s">
        <v>89</v>
      </c>
      <c r="E62" s="109"/>
      <c r="F62" s="109"/>
      <c r="G62" s="109"/>
      <c r="H62" s="109"/>
      <c r="I62" s="109"/>
      <c r="J62" s="110">
        <f>J205</f>
        <v>0</v>
      </c>
      <c r="L62" s="107"/>
    </row>
    <row r="63" spans="1:22" s="10" customFormat="1" ht="19.899999999999999" customHeight="1" x14ac:dyDescent="0.2">
      <c r="B63" s="107"/>
      <c r="D63" s="108" t="s">
        <v>90</v>
      </c>
      <c r="E63" s="109"/>
      <c r="F63" s="109"/>
      <c r="G63" s="109"/>
      <c r="H63" s="109"/>
      <c r="I63" s="109"/>
      <c r="J63" s="110">
        <f>J216</f>
        <v>0</v>
      </c>
      <c r="L63" s="107"/>
    </row>
    <row r="64" spans="1:22" s="10" customFormat="1" ht="19.899999999999999" customHeight="1" x14ac:dyDescent="0.2">
      <c r="B64" s="107"/>
      <c r="D64" s="108" t="s">
        <v>91</v>
      </c>
      <c r="E64" s="109"/>
      <c r="F64" s="109"/>
      <c r="G64" s="109"/>
      <c r="H64" s="109"/>
      <c r="I64" s="109"/>
      <c r="J64" s="110">
        <f>J220</f>
        <v>0</v>
      </c>
      <c r="L64" s="107"/>
    </row>
    <row r="65" spans="1:22" s="10" customFormat="1" ht="19.899999999999999" customHeight="1" x14ac:dyDescent="0.2">
      <c r="B65" s="107"/>
      <c r="D65" s="108" t="s">
        <v>92</v>
      </c>
      <c r="E65" s="109"/>
      <c r="F65" s="109"/>
      <c r="G65" s="109"/>
      <c r="H65" s="109"/>
      <c r="I65" s="109"/>
      <c r="J65" s="110">
        <f>J260</f>
        <v>0</v>
      </c>
      <c r="L65" s="107"/>
    </row>
    <row r="66" spans="1:22" s="9" customFormat="1" ht="24.95" customHeight="1" x14ac:dyDescent="0.2">
      <c r="B66" s="103"/>
      <c r="D66" s="104" t="s">
        <v>93</v>
      </c>
      <c r="E66" s="105"/>
      <c r="F66" s="105"/>
      <c r="G66" s="105"/>
      <c r="H66" s="105"/>
      <c r="I66" s="105"/>
      <c r="J66" s="106">
        <f>J270</f>
        <v>0</v>
      </c>
      <c r="L66" s="103"/>
    </row>
    <row r="67" spans="1:22" s="10" customFormat="1" ht="19.899999999999999" customHeight="1" x14ac:dyDescent="0.2">
      <c r="B67" s="107"/>
      <c r="D67" s="108" t="s">
        <v>94</v>
      </c>
      <c r="E67" s="109"/>
      <c r="F67" s="109"/>
      <c r="G67" s="109"/>
      <c r="H67" s="109"/>
      <c r="I67" s="109"/>
      <c r="J67" s="110">
        <f>J271</f>
        <v>0</v>
      </c>
      <c r="L67" s="107"/>
    </row>
    <row r="68" spans="1:22" s="2" customFormat="1" ht="21.75" customHeight="1" x14ac:dyDescent="0.2">
      <c r="A68" s="29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86"/>
      <c r="S68" s="29"/>
      <c r="T68" s="29"/>
      <c r="U68" s="29"/>
      <c r="V68" s="29"/>
    </row>
    <row r="69" spans="1:22" s="2" customFormat="1" ht="6.95" customHeight="1" x14ac:dyDescent="0.2">
      <c r="A69" s="29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86"/>
      <c r="S69" s="29"/>
      <c r="T69" s="29"/>
      <c r="U69" s="29"/>
      <c r="V69" s="29"/>
    </row>
    <row r="73" spans="1:22" s="2" customFormat="1" ht="6.95" customHeight="1" x14ac:dyDescent="0.2">
      <c r="A73" s="29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86"/>
      <c r="S73" s="29"/>
      <c r="T73" s="29"/>
      <c r="U73" s="29"/>
      <c r="V73" s="29"/>
    </row>
    <row r="74" spans="1:22" s="2" customFormat="1" ht="24.95" customHeight="1" x14ac:dyDescent="0.2">
      <c r="A74" s="29"/>
      <c r="B74" s="30"/>
      <c r="C74" s="20" t="s">
        <v>95</v>
      </c>
      <c r="D74" s="29"/>
      <c r="E74" s="29"/>
      <c r="F74" s="29"/>
      <c r="G74" s="29"/>
      <c r="H74" s="29"/>
      <c r="I74" s="29"/>
      <c r="J74" s="29"/>
      <c r="K74" s="29"/>
      <c r="L74" s="86"/>
      <c r="S74" s="29"/>
      <c r="T74" s="29"/>
      <c r="U74" s="29"/>
      <c r="V74" s="29"/>
    </row>
    <row r="75" spans="1:22" s="2" customFormat="1" ht="6.95" customHeight="1" x14ac:dyDescent="0.2">
      <c r="A75" s="29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86"/>
      <c r="S75" s="29"/>
      <c r="T75" s="29"/>
      <c r="U75" s="29"/>
      <c r="V75" s="29"/>
    </row>
    <row r="76" spans="1:22" s="2" customFormat="1" ht="12" customHeight="1" x14ac:dyDescent="0.2">
      <c r="A76" s="29"/>
      <c r="B76" s="30"/>
      <c r="C76" s="25" t="s">
        <v>10</v>
      </c>
      <c r="D76" s="29"/>
      <c r="E76" s="29"/>
      <c r="F76" s="29"/>
      <c r="G76" s="29"/>
      <c r="H76" s="29"/>
      <c r="I76" s="29"/>
      <c r="J76" s="29"/>
      <c r="K76" s="29"/>
      <c r="L76" s="86"/>
      <c r="S76" s="29"/>
      <c r="T76" s="29"/>
      <c r="U76" s="29"/>
      <c r="V76" s="29"/>
    </row>
    <row r="77" spans="1:22" s="2" customFormat="1" ht="16.5" customHeight="1" x14ac:dyDescent="0.2">
      <c r="A77" s="29"/>
      <c r="B77" s="30"/>
      <c r="C77" s="29"/>
      <c r="D77" s="29"/>
      <c r="E77" s="391" t="str">
        <f>E7</f>
        <v>Vodovod Bilinka</v>
      </c>
      <c r="F77" s="392"/>
      <c r="G77" s="392"/>
      <c r="H77" s="392"/>
      <c r="I77" s="29"/>
      <c r="J77" s="29"/>
      <c r="K77" s="29"/>
      <c r="L77" s="86"/>
      <c r="S77" s="29"/>
      <c r="T77" s="29"/>
      <c r="U77" s="29"/>
      <c r="V77" s="29"/>
    </row>
    <row r="78" spans="1:22" s="2" customFormat="1" ht="12" customHeight="1" x14ac:dyDescent="0.2">
      <c r="A78" s="29"/>
      <c r="B78" s="30"/>
      <c r="C78" s="25" t="s">
        <v>82</v>
      </c>
      <c r="D78" s="29"/>
      <c r="E78" s="29"/>
      <c r="F78" s="29"/>
      <c r="G78" s="29"/>
      <c r="H78" s="29"/>
      <c r="I78" s="29"/>
      <c r="J78" s="29"/>
      <c r="K78" s="29"/>
      <c r="L78" s="86"/>
      <c r="S78" s="29"/>
      <c r="T78" s="29"/>
      <c r="U78" s="29"/>
      <c r="V78" s="29"/>
    </row>
    <row r="79" spans="1:22" s="2" customFormat="1" ht="16.5" customHeight="1" x14ac:dyDescent="0.2">
      <c r="A79" s="29"/>
      <c r="B79" s="30"/>
      <c r="C79" s="29"/>
      <c r="D79" s="29"/>
      <c r="E79" s="347" t="str">
        <f>E9</f>
        <v>SO 26 - Vodovodní přivaděč Bilinka</v>
      </c>
      <c r="F79" s="393"/>
      <c r="G79" s="393"/>
      <c r="H79" s="393"/>
      <c r="I79" s="29"/>
      <c r="J79" s="29"/>
      <c r="K79" s="29"/>
      <c r="L79" s="86"/>
      <c r="S79" s="29"/>
      <c r="T79" s="29"/>
      <c r="U79" s="29"/>
      <c r="V79" s="29"/>
    </row>
    <row r="80" spans="1:22" s="2" customFormat="1" ht="6.95" customHeight="1" x14ac:dyDescent="0.2">
      <c r="A80" s="29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86"/>
      <c r="S80" s="29"/>
      <c r="T80" s="29"/>
      <c r="U80" s="29"/>
      <c r="V80" s="29"/>
    </row>
    <row r="81" spans="1:22" s="2" customFormat="1" ht="12" customHeight="1" x14ac:dyDescent="0.2">
      <c r="A81" s="29"/>
      <c r="B81" s="30"/>
      <c r="C81" s="25" t="s">
        <v>15</v>
      </c>
      <c r="D81" s="29"/>
      <c r="E81" s="29"/>
      <c r="F81" s="23" t="str">
        <f>F12</f>
        <v>Bilinka</v>
      </c>
      <c r="G81" s="29"/>
      <c r="H81" s="29"/>
      <c r="I81" s="25" t="s">
        <v>16</v>
      </c>
      <c r="J81" s="47">
        <f>IF(J12="","",J12)</f>
        <v>0</v>
      </c>
      <c r="K81" s="29"/>
      <c r="L81" s="86"/>
      <c r="S81" s="29"/>
      <c r="T81" s="29"/>
      <c r="U81" s="29"/>
      <c r="V81" s="29"/>
    </row>
    <row r="82" spans="1:22" s="2" customFormat="1" ht="6.95" customHeight="1" x14ac:dyDescent="0.2">
      <c r="A82" s="29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86"/>
      <c r="S82" s="29"/>
      <c r="T82" s="29"/>
      <c r="U82" s="29"/>
      <c r="V82" s="29"/>
    </row>
    <row r="83" spans="1:22" s="2" customFormat="1" ht="25.7" customHeight="1" x14ac:dyDescent="0.2">
      <c r="A83" s="29"/>
      <c r="B83" s="30"/>
      <c r="C83" s="25" t="s">
        <v>21</v>
      </c>
      <c r="D83" s="29"/>
      <c r="E83" s="29"/>
      <c r="F83" s="23" t="str">
        <f>E15</f>
        <v>Městys Bernartice</v>
      </c>
      <c r="G83" s="29"/>
      <c r="H83" s="29"/>
      <c r="I83" s="25" t="s">
        <v>26</v>
      </c>
      <c r="J83" s="27" t="str">
        <f>E21</f>
        <v>Ing.František Sedláček</v>
      </c>
      <c r="K83" s="29"/>
      <c r="L83" s="86"/>
      <c r="S83" s="29"/>
      <c r="T83" s="29"/>
      <c r="U83" s="29"/>
      <c r="V83" s="29"/>
    </row>
    <row r="84" spans="1:22" s="2" customFormat="1" ht="25.7" customHeight="1" x14ac:dyDescent="0.2">
      <c r="A84" s="29"/>
      <c r="B84" s="30"/>
      <c r="C84" s="25" t="s">
        <v>25</v>
      </c>
      <c r="D84" s="29"/>
      <c r="E84" s="29"/>
      <c r="F84" s="183">
        <f>IF(E18="","",E18)</f>
        <v>0</v>
      </c>
      <c r="G84" s="29"/>
      <c r="H84" s="29"/>
      <c r="I84" s="25" t="s">
        <v>28</v>
      </c>
      <c r="J84" s="27"/>
      <c r="K84" s="29"/>
      <c r="L84" s="86"/>
      <c r="S84" s="29"/>
      <c r="T84" s="29"/>
      <c r="U84" s="29"/>
      <c r="V84" s="29"/>
    </row>
    <row r="85" spans="1:22" s="2" customFormat="1" ht="10.35" customHeight="1" x14ac:dyDescent="0.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86"/>
      <c r="S85" s="29"/>
      <c r="T85" s="29"/>
      <c r="U85" s="29"/>
      <c r="V85" s="29"/>
    </row>
    <row r="86" spans="1:22" s="11" customFormat="1" ht="29.25" customHeight="1" x14ac:dyDescent="0.2">
      <c r="A86" s="111"/>
      <c r="B86" s="112"/>
      <c r="C86" s="113" t="s">
        <v>96</v>
      </c>
      <c r="D86" s="114" t="s">
        <v>50</v>
      </c>
      <c r="E86" s="114" t="s">
        <v>46</v>
      </c>
      <c r="F86" s="114" t="s">
        <v>47</v>
      </c>
      <c r="G86" s="114" t="s">
        <v>97</v>
      </c>
      <c r="H86" s="114" t="s">
        <v>98</v>
      </c>
      <c r="I86" s="114" t="s">
        <v>99</v>
      </c>
      <c r="J86" s="114" t="s">
        <v>86</v>
      </c>
      <c r="K86" s="115" t="s">
        <v>100</v>
      </c>
      <c r="L86" s="116"/>
      <c r="M86" s="54" t="s">
        <v>3</v>
      </c>
      <c r="N86" s="55" t="s">
        <v>35</v>
      </c>
      <c r="O86" s="55" t="s">
        <v>101</v>
      </c>
      <c r="P86" s="55" t="s">
        <v>102</v>
      </c>
      <c r="Q86" s="55" t="s">
        <v>103</v>
      </c>
      <c r="R86" s="55" t="s">
        <v>104</v>
      </c>
      <c r="S86" s="55" t="s">
        <v>105</v>
      </c>
      <c r="T86" s="56" t="s">
        <v>106</v>
      </c>
      <c r="U86" s="111"/>
      <c r="V86" s="111"/>
    </row>
    <row r="87" spans="1:22" s="2" customFormat="1" ht="22.9" customHeight="1" x14ac:dyDescent="0.25">
      <c r="A87" s="29"/>
      <c r="B87" s="30"/>
      <c r="C87" s="61" t="s">
        <v>107</v>
      </c>
      <c r="D87" s="29"/>
      <c r="E87" s="29"/>
      <c r="F87" s="29"/>
      <c r="G87" s="29"/>
      <c r="H87" s="29"/>
      <c r="I87" s="29"/>
      <c r="J87" s="117">
        <f>J88+J270</f>
        <v>0</v>
      </c>
      <c r="K87" s="29"/>
      <c r="L87" s="30"/>
      <c r="M87" s="57"/>
      <c r="N87" s="48"/>
      <c r="O87" s="58"/>
      <c r="P87" s="118">
        <f>P88+P270</f>
        <v>795.41109300000005</v>
      </c>
      <c r="Q87" s="58"/>
      <c r="R87" s="118">
        <f>R88+R270</f>
        <v>4.8731561602599998</v>
      </c>
      <c r="S87" s="58"/>
      <c r="T87" s="119">
        <f>T88+T270</f>
        <v>5.1900000000000002E-2</v>
      </c>
      <c r="U87" s="29"/>
      <c r="V87" s="29"/>
    </row>
    <row r="88" spans="1:22" s="12" customFormat="1" ht="25.9" customHeight="1" x14ac:dyDescent="0.2">
      <c r="B88" s="120"/>
      <c r="D88" s="121" t="s">
        <v>64</v>
      </c>
      <c r="E88" s="122" t="s">
        <v>108</v>
      </c>
      <c r="F88" s="122" t="s">
        <v>109</v>
      </c>
      <c r="J88" s="123">
        <f>J89+J205+J216+J220+J260</f>
        <v>0</v>
      </c>
      <c r="L88" s="120"/>
      <c r="M88" s="124"/>
      <c r="N88" s="125"/>
      <c r="O88" s="125"/>
      <c r="P88" s="126">
        <f>P89+P205+P216+P220+P260</f>
        <v>795.00609300000008</v>
      </c>
      <c r="Q88" s="125"/>
      <c r="R88" s="126">
        <f>R89+R205+R216+R220+R260</f>
        <v>4.8728064502599997</v>
      </c>
      <c r="S88" s="125"/>
      <c r="T88" s="127">
        <f>T89+T205+T216+T220+T260</f>
        <v>5.1900000000000002E-2</v>
      </c>
    </row>
    <row r="89" spans="1:22" s="12" customFormat="1" ht="22.9" customHeight="1" x14ac:dyDescent="0.2">
      <c r="B89" s="120"/>
      <c r="D89" s="121" t="s">
        <v>64</v>
      </c>
      <c r="E89" s="128" t="s">
        <v>69</v>
      </c>
      <c r="F89" s="128" t="s">
        <v>110</v>
      </c>
      <c r="J89" s="129">
        <f>SUM(J90:J203)</f>
        <v>0</v>
      </c>
      <c r="L89" s="120"/>
      <c r="M89" s="124"/>
      <c r="N89" s="125"/>
      <c r="O89" s="125"/>
      <c r="P89" s="126">
        <f>SUM(P90:P204)</f>
        <v>710.57261400000004</v>
      </c>
      <c r="Q89" s="125"/>
      <c r="R89" s="126">
        <f>SUM(R90:R204)</f>
        <v>3.7455898659999995</v>
      </c>
      <c r="S89" s="125"/>
      <c r="T89" s="127">
        <f>SUM(T90:T204)</f>
        <v>0</v>
      </c>
    </row>
    <row r="90" spans="1:22" s="2" customFormat="1" ht="16.5" customHeight="1" x14ac:dyDescent="0.2">
      <c r="A90" s="29"/>
      <c r="B90" s="130"/>
      <c r="C90" s="131" t="s">
        <v>69</v>
      </c>
      <c r="D90" s="131" t="s">
        <v>111</v>
      </c>
      <c r="E90" s="132" t="s">
        <v>112</v>
      </c>
      <c r="F90" s="133" t="s">
        <v>113</v>
      </c>
      <c r="G90" s="134" t="s">
        <v>114</v>
      </c>
      <c r="H90" s="135">
        <v>28</v>
      </c>
      <c r="I90" s="337"/>
      <c r="J90" s="136">
        <f>ROUND(I90*H90,2)</f>
        <v>0</v>
      </c>
      <c r="K90" s="133" t="s">
        <v>115</v>
      </c>
      <c r="L90" s="30"/>
      <c r="M90" s="137" t="s">
        <v>3</v>
      </c>
      <c r="N90" s="138" t="s">
        <v>36</v>
      </c>
      <c r="O90" s="139">
        <v>0.20899999999999999</v>
      </c>
      <c r="P90" s="139">
        <f>O90*H90</f>
        <v>5.8519999999999994</v>
      </c>
      <c r="Q90" s="139">
        <v>0</v>
      </c>
      <c r="R90" s="139">
        <f>Q90*H90</f>
        <v>0</v>
      </c>
      <c r="S90" s="139">
        <v>0</v>
      </c>
      <c r="T90" s="140">
        <f>S90*H90</f>
        <v>0</v>
      </c>
      <c r="U90" s="29"/>
      <c r="V90" s="29"/>
    </row>
    <row r="91" spans="1:22" s="2" customFormat="1" x14ac:dyDescent="0.2">
      <c r="A91" s="29"/>
      <c r="B91" s="30"/>
      <c r="C91" s="29"/>
      <c r="D91" s="141" t="s">
        <v>117</v>
      </c>
      <c r="E91" s="29"/>
      <c r="F91" s="142" t="s">
        <v>118</v>
      </c>
      <c r="G91" s="29"/>
      <c r="H91" s="29"/>
      <c r="I91" s="29"/>
      <c r="J91" s="29"/>
      <c r="K91" s="29"/>
      <c r="L91" s="30"/>
      <c r="M91" s="143"/>
      <c r="N91" s="144"/>
      <c r="O91" s="50"/>
      <c r="P91" s="50"/>
      <c r="Q91" s="50"/>
      <c r="R91" s="50"/>
      <c r="S91" s="50"/>
      <c r="T91" s="51"/>
      <c r="U91" s="29"/>
      <c r="V91" s="29"/>
    </row>
    <row r="92" spans="1:22" s="13" customFormat="1" x14ac:dyDescent="0.2">
      <c r="B92" s="145"/>
      <c r="D92" s="146" t="s">
        <v>119</v>
      </c>
      <c r="E92" s="147" t="s">
        <v>3</v>
      </c>
      <c r="F92" s="148" t="s">
        <v>120</v>
      </c>
      <c r="H92" s="149">
        <v>8</v>
      </c>
      <c r="L92" s="145"/>
      <c r="M92" s="150"/>
      <c r="N92" s="151"/>
      <c r="O92" s="151"/>
      <c r="P92" s="151"/>
      <c r="Q92" s="151"/>
      <c r="R92" s="151"/>
      <c r="S92" s="151"/>
      <c r="T92" s="152"/>
    </row>
    <row r="93" spans="1:22" s="13" customFormat="1" x14ac:dyDescent="0.2">
      <c r="B93" s="145"/>
      <c r="D93" s="146" t="s">
        <v>119</v>
      </c>
      <c r="E93" s="147" t="s">
        <v>3</v>
      </c>
      <c r="F93" s="148" t="s">
        <v>121</v>
      </c>
      <c r="H93" s="149">
        <v>8</v>
      </c>
      <c r="L93" s="145"/>
      <c r="M93" s="150"/>
      <c r="N93" s="151"/>
      <c r="O93" s="151"/>
      <c r="P93" s="151"/>
      <c r="Q93" s="151"/>
      <c r="R93" s="151"/>
      <c r="S93" s="151"/>
      <c r="T93" s="152"/>
    </row>
    <row r="94" spans="1:22" s="13" customFormat="1" x14ac:dyDescent="0.2">
      <c r="B94" s="145"/>
      <c r="D94" s="146" t="s">
        <v>119</v>
      </c>
      <c r="E94" s="147" t="s">
        <v>3</v>
      </c>
      <c r="F94" s="148" t="s">
        <v>122</v>
      </c>
      <c r="H94" s="149">
        <v>4</v>
      </c>
      <c r="L94" s="145"/>
      <c r="M94" s="150"/>
      <c r="N94" s="151"/>
      <c r="O94" s="151"/>
      <c r="P94" s="151"/>
      <c r="Q94" s="151"/>
      <c r="R94" s="151"/>
      <c r="S94" s="151"/>
      <c r="T94" s="152"/>
    </row>
    <row r="95" spans="1:22" s="13" customFormat="1" x14ac:dyDescent="0.2">
      <c r="B95" s="145"/>
      <c r="D95" s="146" t="s">
        <v>119</v>
      </c>
      <c r="E95" s="147" t="s">
        <v>3</v>
      </c>
      <c r="F95" s="148" t="s">
        <v>123</v>
      </c>
      <c r="H95" s="149">
        <v>4</v>
      </c>
      <c r="L95" s="145"/>
      <c r="M95" s="150"/>
      <c r="N95" s="151"/>
      <c r="O95" s="151"/>
      <c r="P95" s="151"/>
      <c r="Q95" s="151"/>
      <c r="R95" s="151"/>
      <c r="S95" s="151"/>
      <c r="T95" s="152"/>
    </row>
    <row r="96" spans="1:22" s="13" customFormat="1" x14ac:dyDescent="0.2">
      <c r="B96" s="145"/>
      <c r="D96" s="146" t="s">
        <v>119</v>
      </c>
      <c r="E96" s="147" t="s">
        <v>3</v>
      </c>
      <c r="F96" s="148" t="s">
        <v>124</v>
      </c>
      <c r="H96" s="149">
        <v>4</v>
      </c>
      <c r="L96" s="145"/>
      <c r="M96" s="150"/>
      <c r="N96" s="151"/>
      <c r="O96" s="151"/>
      <c r="P96" s="151"/>
      <c r="Q96" s="151"/>
      <c r="R96" s="151"/>
      <c r="S96" s="151"/>
      <c r="T96" s="152"/>
    </row>
    <row r="97" spans="1:22" s="14" customFormat="1" x14ac:dyDescent="0.2">
      <c r="B97" s="153"/>
      <c r="D97" s="146" t="s">
        <v>119</v>
      </c>
      <c r="E97" s="154" t="s">
        <v>3</v>
      </c>
      <c r="F97" s="155" t="s">
        <v>125</v>
      </c>
      <c r="H97" s="156">
        <v>28</v>
      </c>
      <c r="L97" s="153"/>
      <c r="M97" s="157"/>
      <c r="N97" s="158"/>
      <c r="O97" s="158"/>
      <c r="P97" s="158"/>
      <c r="Q97" s="158"/>
      <c r="R97" s="158"/>
      <c r="S97" s="158"/>
      <c r="T97" s="159"/>
    </row>
    <row r="98" spans="1:22" s="2" customFormat="1" ht="16.5" customHeight="1" x14ac:dyDescent="0.2">
      <c r="A98" s="29"/>
      <c r="B98" s="130"/>
      <c r="C98" s="131" t="s">
        <v>70</v>
      </c>
      <c r="D98" s="131" t="s">
        <v>111</v>
      </c>
      <c r="E98" s="132" t="s">
        <v>126</v>
      </c>
      <c r="F98" s="133" t="s">
        <v>127</v>
      </c>
      <c r="G98" s="134" t="s">
        <v>128</v>
      </c>
      <c r="H98" s="321">
        <v>9</v>
      </c>
      <c r="I98" s="337"/>
      <c r="J98" s="136">
        <f>ROUND(I98*H98,2)</f>
        <v>0</v>
      </c>
      <c r="K98" s="133" t="s">
        <v>115</v>
      </c>
      <c r="L98" s="30"/>
      <c r="M98" s="137" t="s">
        <v>3</v>
      </c>
      <c r="N98" s="138" t="s">
        <v>36</v>
      </c>
      <c r="O98" s="139">
        <v>0.184</v>
      </c>
      <c r="P98" s="139">
        <f>O98*H98</f>
        <v>1.6559999999999999</v>
      </c>
      <c r="Q98" s="139">
        <v>3.2634E-5</v>
      </c>
      <c r="R98" s="139">
        <f>Q98*H98</f>
        <v>2.9370600000000002E-4</v>
      </c>
      <c r="S98" s="139">
        <v>0</v>
      </c>
      <c r="T98" s="140">
        <f>S98*H98</f>
        <v>0</v>
      </c>
      <c r="U98" s="29"/>
      <c r="V98" s="29"/>
    </row>
    <row r="99" spans="1:22" s="2" customFormat="1" x14ac:dyDescent="0.2">
      <c r="A99" s="29"/>
      <c r="B99" s="30"/>
      <c r="C99" s="29"/>
      <c r="D99" s="141" t="s">
        <v>117</v>
      </c>
      <c r="E99" s="29"/>
      <c r="F99" s="142" t="s">
        <v>129</v>
      </c>
      <c r="G99" s="29"/>
      <c r="H99" s="29"/>
      <c r="I99" s="29"/>
      <c r="J99" s="29"/>
      <c r="K99" s="29"/>
      <c r="L99" s="30"/>
      <c r="M99" s="143"/>
      <c r="N99" s="144"/>
      <c r="O99" s="50"/>
      <c r="P99" s="50"/>
      <c r="Q99" s="50"/>
      <c r="R99" s="50"/>
      <c r="S99" s="50"/>
      <c r="T99" s="51"/>
      <c r="U99" s="29"/>
      <c r="V99" s="29"/>
    </row>
    <row r="100" spans="1:22" s="2" customFormat="1" ht="24.2" customHeight="1" x14ac:dyDescent="0.2">
      <c r="A100" s="29"/>
      <c r="B100" s="130"/>
      <c r="C100" s="131" t="s">
        <v>130</v>
      </c>
      <c r="D100" s="131" t="s">
        <v>111</v>
      </c>
      <c r="E100" s="132" t="s">
        <v>131</v>
      </c>
      <c r="F100" s="133" t="s">
        <v>132</v>
      </c>
      <c r="G100" s="134" t="s">
        <v>133</v>
      </c>
      <c r="H100" s="135">
        <v>9</v>
      </c>
      <c r="I100" s="337"/>
      <c r="J100" s="136">
        <f>ROUND(I100*H100,2)</f>
        <v>0</v>
      </c>
      <c r="K100" s="133" t="s">
        <v>115</v>
      </c>
      <c r="L100" s="30"/>
      <c r="M100" s="137" t="s">
        <v>3</v>
      </c>
      <c r="N100" s="138" t="s">
        <v>36</v>
      </c>
      <c r="O100" s="139">
        <v>0</v>
      </c>
      <c r="P100" s="139">
        <f>O100*H100</f>
        <v>0</v>
      </c>
      <c r="Q100" s="139">
        <v>0</v>
      </c>
      <c r="R100" s="139">
        <f>Q100*H100</f>
        <v>0</v>
      </c>
      <c r="S100" s="139">
        <v>0</v>
      </c>
      <c r="T100" s="140">
        <f>S100*H100</f>
        <v>0</v>
      </c>
      <c r="U100" s="29"/>
      <c r="V100" s="29"/>
    </row>
    <row r="101" spans="1:22" s="2" customFormat="1" x14ac:dyDescent="0.2">
      <c r="A101" s="29"/>
      <c r="B101" s="30"/>
      <c r="C101" s="29"/>
      <c r="D101" s="141" t="s">
        <v>117</v>
      </c>
      <c r="E101" s="29"/>
      <c r="F101" s="142" t="s">
        <v>134</v>
      </c>
      <c r="G101" s="29"/>
      <c r="H101" s="29"/>
      <c r="I101" s="29"/>
      <c r="J101" s="29"/>
      <c r="K101" s="29"/>
      <c r="L101" s="30"/>
      <c r="M101" s="143"/>
      <c r="N101" s="144"/>
      <c r="O101" s="50"/>
      <c r="P101" s="50"/>
      <c r="Q101" s="50"/>
      <c r="R101" s="50"/>
      <c r="S101" s="50"/>
      <c r="T101" s="51"/>
      <c r="U101" s="29"/>
      <c r="V101" s="29"/>
    </row>
    <row r="102" spans="1:22" s="2" customFormat="1" ht="16.5" customHeight="1" x14ac:dyDescent="0.2">
      <c r="A102" s="29"/>
      <c r="B102" s="130"/>
      <c r="C102" s="131" t="s">
        <v>116</v>
      </c>
      <c r="D102" s="131" t="s">
        <v>111</v>
      </c>
      <c r="E102" s="132" t="s">
        <v>135</v>
      </c>
      <c r="F102" s="133" t="s">
        <v>136</v>
      </c>
      <c r="G102" s="134" t="s">
        <v>114</v>
      </c>
      <c r="H102" s="135">
        <v>16</v>
      </c>
      <c r="I102" s="337"/>
      <c r="J102" s="136">
        <f>ROUND(I102*H102,2)</f>
        <v>0</v>
      </c>
      <c r="K102" s="133" t="s">
        <v>115</v>
      </c>
      <c r="L102" s="30"/>
      <c r="M102" s="137" t="s">
        <v>3</v>
      </c>
      <c r="N102" s="138" t="s">
        <v>36</v>
      </c>
      <c r="O102" s="139">
        <v>8.7999999999999995E-2</v>
      </c>
      <c r="P102" s="139">
        <f>O102*H102</f>
        <v>1.4079999999999999</v>
      </c>
      <c r="Q102" s="139">
        <v>0</v>
      </c>
      <c r="R102" s="139">
        <f>Q102*H102</f>
        <v>0</v>
      </c>
      <c r="S102" s="139">
        <v>0</v>
      </c>
      <c r="T102" s="140">
        <f>S102*H102</f>
        <v>0</v>
      </c>
      <c r="U102" s="29"/>
      <c r="V102" s="29"/>
    </row>
    <row r="103" spans="1:22" s="2" customFormat="1" x14ac:dyDescent="0.2">
      <c r="A103" s="29"/>
      <c r="B103" s="30"/>
      <c r="C103" s="29"/>
      <c r="D103" s="141" t="s">
        <v>117</v>
      </c>
      <c r="E103" s="29"/>
      <c r="F103" s="142" t="s">
        <v>137</v>
      </c>
      <c r="G103" s="29"/>
      <c r="H103" s="29"/>
      <c r="I103" s="29"/>
      <c r="J103" s="29"/>
      <c r="K103" s="29"/>
      <c r="L103" s="30"/>
      <c r="M103" s="143"/>
      <c r="N103" s="144"/>
      <c r="O103" s="50"/>
      <c r="P103" s="50"/>
      <c r="Q103" s="50"/>
      <c r="R103" s="50"/>
      <c r="S103" s="50"/>
      <c r="T103" s="51"/>
      <c r="U103" s="29"/>
      <c r="V103" s="29"/>
    </row>
    <row r="104" spans="1:22" s="13" customFormat="1" x14ac:dyDescent="0.2">
      <c r="B104" s="145"/>
      <c r="D104" s="146" t="s">
        <v>119</v>
      </c>
      <c r="E104" s="147" t="s">
        <v>3</v>
      </c>
      <c r="F104" s="148" t="s">
        <v>138</v>
      </c>
      <c r="H104" s="149">
        <v>4</v>
      </c>
      <c r="L104" s="145"/>
      <c r="M104" s="150"/>
      <c r="N104" s="151"/>
      <c r="O104" s="151"/>
      <c r="P104" s="151"/>
      <c r="Q104" s="151"/>
      <c r="R104" s="151"/>
      <c r="S104" s="151"/>
      <c r="T104" s="152"/>
    </row>
    <row r="105" spans="1:22" s="13" customFormat="1" x14ac:dyDescent="0.2">
      <c r="B105" s="145"/>
      <c r="D105" s="146" t="s">
        <v>119</v>
      </c>
      <c r="E105" s="147" t="s">
        <v>3</v>
      </c>
      <c r="F105" s="148" t="s">
        <v>139</v>
      </c>
      <c r="H105" s="149">
        <v>4</v>
      </c>
      <c r="L105" s="145"/>
      <c r="M105" s="150"/>
      <c r="N105" s="151"/>
      <c r="O105" s="151"/>
      <c r="P105" s="151"/>
      <c r="Q105" s="151"/>
      <c r="R105" s="151"/>
      <c r="S105" s="151"/>
      <c r="T105" s="152"/>
    </row>
    <row r="106" spans="1:22" s="13" customFormat="1" x14ac:dyDescent="0.2">
      <c r="B106" s="145"/>
      <c r="D106" s="146" t="s">
        <v>119</v>
      </c>
      <c r="E106" s="147" t="s">
        <v>3</v>
      </c>
      <c r="F106" s="148" t="s">
        <v>140</v>
      </c>
      <c r="H106" s="149">
        <v>4</v>
      </c>
      <c r="L106" s="145"/>
      <c r="M106" s="150"/>
      <c r="N106" s="151"/>
      <c r="O106" s="151"/>
      <c r="P106" s="151"/>
      <c r="Q106" s="151"/>
      <c r="R106" s="151"/>
      <c r="S106" s="151"/>
      <c r="T106" s="152"/>
    </row>
    <row r="107" spans="1:22" s="13" customFormat="1" x14ac:dyDescent="0.2">
      <c r="B107" s="145"/>
      <c r="D107" s="146" t="s">
        <v>119</v>
      </c>
      <c r="E107" s="147" t="s">
        <v>3</v>
      </c>
      <c r="F107" s="148" t="s">
        <v>141</v>
      </c>
      <c r="H107" s="149">
        <v>4</v>
      </c>
      <c r="L107" s="145"/>
      <c r="M107" s="150"/>
      <c r="N107" s="151"/>
      <c r="O107" s="151"/>
      <c r="P107" s="151"/>
      <c r="Q107" s="151"/>
      <c r="R107" s="151"/>
      <c r="S107" s="151"/>
      <c r="T107" s="152"/>
    </row>
    <row r="108" spans="1:22" s="14" customFormat="1" x14ac:dyDescent="0.2">
      <c r="B108" s="153"/>
      <c r="D108" s="146" t="s">
        <v>119</v>
      </c>
      <c r="E108" s="154" t="s">
        <v>3</v>
      </c>
      <c r="F108" s="155" t="s">
        <v>125</v>
      </c>
      <c r="H108" s="156">
        <v>16</v>
      </c>
      <c r="L108" s="153"/>
      <c r="M108" s="157"/>
      <c r="N108" s="158"/>
      <c r="O108" s="158"/>
      <c r="P108" s="158"/>
      <c r="Q108" s="158"/>
      <c r="R108" s="158"/>
      <c r="S108" s="158"/>
      <c r="T108" s="159"/>
    </row>
    <row r="109" spans="1:22" s="2" customFormat="1" ht="24.2" customHeight="1" x14ac:dyDescent="0.2">
      <c r="A109" s="29"/>
      <c r="B109" s="130"/>
      <c r="C109" s="131" t="s">
        <v>142</v>
      </c>
      <c r="D109" s="131" t="s">
        <v>111</v>
      </c>
      <c r="E109" s="132" t="s">
        <v>143</v>
      </c>
      <c r="F109" s="133" t="s">
        <v>144</v>
      </c>
      <c r="G109" s="134" t="s">
        <v>145</v>
      </c>
      <c r="H109" s="135">
        <v>16.672000000000001</v>
      </c>
      <c r="I109" s="337"/>
      <c r="J109" s="136">
        <f>ROUND(I109*H109,2)</f>
        <v>0</v>
      </c>
      <c r="K109" s="133" t="s">
        <v>115</v>
      </c>
      <c r="L109" s="30"/>
      <c r="M109" s="137" t="s">
        <v>3</v>
      </c>
      <c r="N109" s="138" t="s">
        <v>36</v>
      </c>
      <c r="O109" s="139">
        <v>0.97499999999999998</v>
      </c>
      <c r="P109" s="139">
        <f>O109*H109</f>
        <v>16.255199999999999</v>
      </c>
      <c r="Q109" s="139">
        <v>0</v>
      </c>
      <c r="R109" s="139">
        <f>Q109*H109</f>
        <v>0</v>
      </c>
      <c r="S109" s="139">
        <v>0</v>
      </c>
      <c r="T109" s="140">
        <f>S109*H109</f>
        <v>0</v>
      </c>
      <c r="U109" s="29"/>
      <c r="V109" s="29"/>
    </row>
    <row r="110" spans="1:22" s="2" customFormat="1" x14ac:dyDescent="0.2">
      <c r="A110" s="29"/>
      <c r="B110" s="30"/>
      <c r="C110" s="29"/>
      <c r="D110" s="141" t="s">
        <v>117</v>
      </c>
      <c r="E110" s="29"/>
      <c r="F110" s="142" t="s">
        <v>146</v>
      </c>
      <c r="G110" s="29"/>
      <c r="H110" s="29"/>
      <c r="I110" s="29"/>
      <c r="J110" s="29"/>
      <c r="K110" s="29"/>
      <c r="L110" s="30"/>
      <c r="M110" s="143"/>
      <c r="N110" s="144"/>
      <c r="O110" s="50"/>
      <c r="P110" s="50"/>
      <c r="Q110" s="50"/>
      <c r="R110" s="50"/>
      <c r="S110" s="50"/>
      <c r="T110" s="51"/>
      <c r="U110" s="29"/>
      <c r="V110" s="29"/>
    </row>
    <row r="111" spans="1:22" s="13" customFormat="1" x14ac:dyDescent="0.2">
      <c r="B111" s="145"/>
      <c r="D111" s="146" t="s">
        <v>119</v>
      </c>
      <c r="E111" s="147" t="s">
        <v>3</v>
      </c>
      <c r="F111" s="148" t="s">
        <v>147</v>
      </c>
      <c r="H111" s="149">
        <v>5.4</v>
      </c>
      <c r="L111" s="145"/>
      <c r="M111" s="150"/>
      <c r="N111" s="151"/>
      <c r="O111" s="151"/>
      <c r="P111" s="151"/>
      <c r="Q111" s="151"/>
      <c r="R111" s="151"/>
      <c r="S111" s="151"/>
      <c r="T111" s="152"/>
    </row>
    <row r="112" spans="1:22" s="13" customFormat="1" x14ac:dyDescent="0.2">
      <c r="B112" s="145"/>
      <c r="D112" s="146" t="s">
        <v>119</v>
      </c>
      <c r="E112" s="147" t="s">
        <v>3</v>
      </c>
      <c r="F112" s="148" t="s">
        <v>148</v>
      </c>
      <c r="H112" s="149">
        <v>5.24</v>
      </c>
      <c r="L112" s="145"/>
      <c r="M112" s="150"/>
      <c r="N112" s="151"/>
      <c r="O112" s="151"/>
      <c r="P112" s="151"/>
      <c r="Q112" s="151"/>
      <c r="R112" s="151"/>
      <c r="S112" s="151"/>
      <c r="T112" s="152"/>
    </row>
    <row r="113" spans="1:22" s="13" customFormat="1" x14ac:dyDescent="0.2">
      <c r="B113" s="145"/>
      <c r="D113" s="146" t="s">
        <v>119</v>
      </c>
      <c r="E113" s="147" t="s">
        <v>3</v>
      </c>
      <c r="F113" s="148" t="s">
        <v>149</v>
      </c>
      <c r="H113" s="149">
        <v>5.4</v>
      </c>
      <c r="L113" s="145"/>
      <c r="M113" s="150"/>
      <c r="N113" s="151"/>
      <c r="O113" s="151"/>
      <c r="P113" s="151"/>
      <c r="Q113" s="151"/>
      <c r="R113" s="151"/>
      <c r="S113" s="151"/>
      <c r="T113" s="152"/>
    </row>
    <row r="114" spans="1:22" s="13" customFormat="1" x14ac:dyDescent="0.2">
      <c r="B114" s="145"/>
      <c r="D114" s="146" t="s">
        <v>119</v>
      </c>
      <c r="E114" s="147" t="s">
        <v>3</v>
      </c>
      <c r="F114" s="148" t="s">
        <v>150</v>
      </c>
      <c r="H114" s="149">
        <v>4.8</v>
      </c>
      <c r="L114" s="145"/>
      <c r="M114" s="150"/>
      <c r="N114" s="151"/>
      <c r="O114" s="151"/>
      <c r="P114" s="151"/>
      <c r="Q114" s="151"/>
      <c r="R114" s="151"/>
      <c r="S114" s="151"/>
      <c r="T114" s="152"/>
    </row>
    <row r="115" spans="1:22" s="14" customFormat="1" x14ac:dyDescent="0.2">
      <c r="B115" s="153"/>
      <c r="D115" s="146" t="s">
        <v>119</v>
      </c>
      <c r="E115" s="154" t="s">
        <v>3</v>
      </c>
      <c r="F115" s="155" t="s">
        <v>125</v>
      </c>
      <c r="H115" s="156">
        <v>20.84</v>
      </c>
      <c r="L115" s="153"/>
      <c r="M115" s="157"/>
      <c r="N115" s="158"/>
      <c r="O115" s="158"/>
      <c r="P115" s="158"/>
      <c r="Q115" s="158"/>
      <c r="R115" s="158"/>
      <c r="S115" s="158"/>
      <c r="T115" s="159"/>
    </row>
    <row r="116" spans="1:22" s="13" customFormat="1" x14ac:dyDescent="0.2">
      <c r="B116" s="145"/>
      <c r="D116" s="146" t="s">
        <v>119</v>
      </c>
      <c r="E116" s="147" t="s">
        <v>3</v>
      </c>
      <c r="F116" s="148" t="s">
        <v>151</v>
      </c>
      <c r="H116" s="149">
        <v>16.672000000000001</v>
      </c>
      <c r="L116" s="145"/>
      <c r="M116" s="150"/>
      <c r="N116" s="151"/>
      <c r="O116" s="151"/>
      <c r="P116" s="151"/>
      <c r="Q116" s="151"/>
      <c r="R116" s="151"/>
      <c r="S116" s="151"/>
      <c r="T116" s="152"/>
    </row>
    <row r="117" spans="1:22" s="2" customFormat="1" ht="24.2" customHeight="1" x14ac:dyDescent="0.2">
      <c r="A117" s="29"/>
      <c r="B117" s="130"/>
      <c r="C117" s="131" t="s">
        <v>152</v>
      </c>
      <c r="D117" s="131" t="s">
        <v>111</v>
      </c>
      <c r="E117" s="132" t="s">
        <v>153</v>
      </c>
      <c r="F117" s="133" t="s">
        <v>154</v>
      </c>
      <c r="G117" s="134" t="s">
        <v>145</v>
      </c>
      <c r="H117" s="135">
        <v>33.823999999999998</v>
      </c>
      <c r="I117" s="337"/>
      <c r="J117" s="136">
        <f>ROUND(I117*H117,2)</f>
        <v>0</v>
      </c>
      <c r="K117" s="133" t="s">
        <v>115</v>
      </c>
      <c r="L117" s="30"/>
      <c r="M117" s="137" t="s">
        <v>3</v>
      </c>
      <c r="N117" s="138" t="s">
        <v>36</v>
      </c>
      <c r="O117" s="139">
        <v>0.96799999999999997</v>
      </c>
      <c r="P117" s="139">
        <f>O117*H117</f>
        <v>32.741631999999996</v>
      </c>
      <c r="Q117" s="139">
        <v>0</v>
      </c>
      <c r="R117" s="139">
        <f>Q117*H117</f>
        <v>0</v>
      </c>
      <c r="S117" s="139">
        <v>0</v>
      </c>
      <c r="T117" s="140">
        <f>S117*H117</f>
        <v>0</v>
      </c>
      <c r="U117" s="29"/>
      <c r="V117" s="29"/>
    </row>
    <row r="118" spans="1:22" s="2" customFormat="1" x14ac:dyDescent="0.2">
      <c r="A118" s="29"/>
      <c r="B118" s="30"/>
      <c r="C118" s="29"/>
      <c r="D118" s="141" t="s">
        <v>117</v>
      </c>
      <c r="E118" s="29"/>
      <c r="F118" s="142" t="s">
        <v>155</v>
      </c>
      <c r="G118" s="29"/>
      <c r="H118" s="29"/>
      <c r="I118" s="29"/>
      <c r="J118" s="29"/>
      <c r="K118" s="29"/>
      <c r="L118" s="30"/>
      <c r="M118" s="143"/>
      <c r="N118" s="144"/>
      <c r="O118" s="50"/>
      <c r="P118" s="50"/>
      <c r="Q118" s="50"/>
      <c r="R118" s="50"/>
      <c r="S118" s="50"/>
      <c r="T118" s="51"/>
      <c r="U118" s="29"/>
      <c r="V118" s="29"/>
    </row>
    <row r="119" spans="1:22" s="13" customFormat="1" x14ac:dyDescent="0.2">
      <c r="B119" s="145"/>
      <c r="D119" s="146" t="s">
        <v>119</v>
      </c>
      <c r="E119" s="147" t="s">
        <v>3</v>
      </c>
      <c r="F119" s="148" t="s">
        <v>156</v>
      </c>
      <c r="H119" s="149">
        <v>12.8</v>
      </c>
      <c r="L119" s="145"/>
      <c r="M119" s="150"/>
      <c r="N119" s="151"/>
      <c r="O119" s="151"/>
      <c r="P119" s="151"/>
      <c r="Q119" s="151"/>
      <c r="R119" s="151"/>
      <c r="S119" s="151"/>
      <c r="T119" s="152"/>
    </row>
    <row r="120" spans="1:22" s="13" customFormat="1" x14ac:dyDescent="0.2">
      <c r="B120" s="145"/>
      <c r="D120" s="146" t="s">
        <v>119</v>
      </c>
      <c r="E120" s="147" t="s">
        <v>3</v>
      </c>
      <c r="F120" s="148" t="s">
        <v>157</v>
      </c>
      <c r="H120" s="149">
        <v>12.8</v>
      </c>
      <c r="L120" s="145"/>
      <c r="M120" s="150"/>
      <c r="N120" s="151"/>
      <c r="O120" s="151"/>
      <c r="P120" s="151"/>
      <c r="Q120" s="151"/>
      <c r="R120" s="151"/>
      <c r="S120" s="151"/>
      <c r="T120" s="152"/>
    </row>
    <row r="121" spans="1:22" s="13" customFormat="1" x14ac:dyDescent="0.2">
      <c r="B121" s="145"/>
      <c r="D121" s="146" t="s">
        <v>119</v>
      </c>
      <c r="E121" s="147" t="s">
        <v>3</v>
      </c>
      <c r="F121" s="148" t="s">
        <v>158</v>
      </c>
      <c r="H121" s="149">
        <v>5.56</v>
      </c>
      <c r="L121" s="145"/>
      <c r="M121" s="150"/>
      <c r="N121" s="151"/>
      <c r="O121" s="151"/>
      <c r="P121" s="151"/>
      <c r="Q121" s="151"/>
      <c r="R121" s="151"/>
      <c r="S121" s="151"/>
      <c r="T121" s="152"/>
    </row>
    <row r="122" spans="1:22" s="13" customFormat="1" x14ac:dyDescent="0.2">
      <c r="B122" s="145"/>
      <c r="D122" s="146" t="s">
        <v>119</v>
      </c>
      <c r="E122" s="147" t="s">
        <v>3</v>
      </c>
      <c r="F122" s="148" t="s">
        <v>159</v>
      </c>
      <c r="H122" s="149">
        <v>5.24</v>
      </c>
      <c r="L122" s="145"/>
      <c r="M122" s="150"/>
      <c r="N122" s="151"/>
      <c r="O122" s="151"/>
      <c r="P122" s="151"/>
      <c r="Q122" s="151"/>
      <c r="R122" s="151"/>
      <c r="S122" s="151"/>
      <c r="T122" s="152"/>
    </row>
    <row r="123" spans="1:22" s="13" customFormat="1" x14ac:dyDescent="0.2">
      <c r="B123" s="145"/>
      <c r="D123" s="146" t="s">
        <v>119</v>
      </c>
      <c r="E123" s="147" t="s">
        <v>3</v>
      </c>
      <c r="F123" s="148" t="s">
        <v>160</v>
      </c>
      <c r="H123" s="149">
        <v>5.88</v>
      </c>
      <c r="L123" s="145"/>
      <c r="M123" s="150"/>
      <c r="N123" s="151"/>
      <c r="O123" s="151"/>
      <c r="P123" s="151"/>
      <c r="Q123" s="151"/>
      <c r="R123" s="151"/>
      <c r="S123" s="151"/>
      <c r="T123" s="152"/>
    </row>
    <row r="124" spans="1:22" s="14" customFormat="1" x14ac:dyDescent="0.2">
      <c r="B124" s="153"/>
      <c r="D124" s="146" t="s">
        <v>119</v>
      </c>
      <c r="E124" s="154" t="s">
        <v>3</v>
      </c>
      <c r="F124" s="155" t="s">
        <v>125</v>
      </c>
      <c r="H124" s="156">
        <v>42.28</v>
      </c>
      <c r="L124" s="153"/>
      <c r="M124" s="157"/>
      <c r="N124" s="158"/>
      <c r="O124" s="158"/>
      <c r="P124" s="158"/>
      <c r="Q124" s="158"/>
      <c r="R124" s="158"/>
      <c r="S124" s="158"/>
      <c r="T124" s="159"/>
    </row>
    <row r="125" spans="1:22" s="13" customFormat="1" x14ac:dyDescent="0.2">
      <c r="B125" s="145"/>
      <c r="D125" s="146" t="s">
        <v>119</v>
      </c>
      <c r="E125" s="147" t="s">
        <v>3</v>
      </c>
      <c r="F125" s="148" t="s">
        <v>161</v>
      </c>
      <c r="H125" s="149">
        <v>33.823999999999998</v>
      </c>
      <c r="L125" s="145"/>
      <c r="M125" s="150"/>
      <c r="N125" s="151"/>
      <c r="O125" s="151"/>
      <c r="P125" s="151"/>
      <c r="Q125" s="151"/>
      <c r="R125" s="151"/>
      <c r="S125" s="151"/>
      <c r="T125" s="152"/>
    </row>
    <row r="126" spans="1:22" s="2" customFormat="1" ht="24.2" customHeight="1" x14ac:dyDescent="0.2">
      <c r="A126" s="29"/>
      <c r="B126" s="130"/>
      <c r="C126" s="131" t="s">
        <v>162</v>
      </c>
      <c r="D126" s="131" t="s">
        <v>111</v>
      </c>
      <c r="E126" s="132" t="s">
        <v>163</v>
      </c>
      <c r="F126" s="133" t="s">
        <v>164</v>
      </c>
      <c r="G126" s="134" t="s">
        <v>145</v>
      </c>
      <c r="H126" s="135">
        <v>4.1680000000000001</v>
      </c>
      <c r="I126" s="337"/>
      <c r="J126" s="136">
        <f>ROUND(I126*H126,2)</f>
        <v>0</v>
      </c>
      <c r="K126" s="133" t="s">
        <v>115</v>
      </c>
      <c r="L126" s="30"/>
      <c r="M126" s="137" t="s">
        <v>3</v>
      </c>
      <c r="N126" s="138" t="s">
        <v>36</v>
      </c>
      <c r="O126" s="139">
        <v>1.742</v>
      </c>
      <c r="P126" s="139">
        <f>O126*H126</f>
        <v>7.260656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U126" s="29"/>
      <c r="V126" s="29"/>
    </row>
    <row r="127" spans="1:22" s="2" customFormat="1" x14ac:dyDescent="0.2">
      <c r="A127" s="29"/>
      <c r="B127" s="30"/>
      <c r="C127" s="29"/>
      <c r="D127" s="141" t="s">
        <v>117</v>
      </c>
      <c r="E127" s="29"/>
      <c r="F127" s="142" t="s">
        <v>165</v>
      </c>
      <c r="G127" s="29"/>
      <c r="H127" s="29"/>
      <c r="I127" s="29"/>
      <c r="J127" s="29"/>
      <c r="K127" s="29"/>
      <c r="L127" s="30"/>
      <c r="M127" s="143"/>
      <c r="N127" s="144"/>
      <c r="O127" s="50"/>
      <c r="P127" s="50"/>
      <c r="Q127" s="50"/>
      <c r="R127" s="50"/>
      <c r="S127" s="50"/>
      <c r="T127" s="51"/>
      <c r="U127" s="29"/>
      <c r="V127" s="29"/>
    </row>
    <row r="128" spans="1:22" s="13" customFormat="1" x14ac:dyDescent="0.2">
      <c r="B128" s="145"/>
      <c r="D128" s="146" t="s">
        <v>119</v>
      </c>
      <c r="E128" s="147" t="s">
        <v>3</v>
      </c>
      <c r="F128" s="148" t="s">
        <v>147</v>
      </c>
      <c r="H128" s="149">
        <v>5.4</v>
      </c>
      <c r="L128" s="145"/>
      <c r="M128" s="150"/>
      <c r="N128" s="151"/>
      <c r="O128" s="151"/>
      <c r="P128" s="151"/>
      <c r="Q128" s="151"/>
      <c r="R128" s="151"/>
      <c r="S128" s="151"/>
      <c r="T128" s="152"/>
    </row>
    <row r="129" spans="1:22" s="13" customFormat="1" x14ac:dyDescent="0.2">
      <c r="B129" s="145"/>
      <c r="D129" s="146" t="s">
        <v>119</v>
      </c>
      <c r="E129" s="147" t="s">
        <v>3</v>
      </c>
      <c r="F129" s="148" t="s">
        <v>148</v>
      </c>
      <c r="H129" s="149">
        <v>5.24</v>
      </c>
      <c r="L129" s="145"/>
      <c r="M129" s="150"/>
      <c r="N129" s="151"/>
      <c r="O129" s="151"/>
      <c r="P129" s="151"/>
      <c r="Q129" s="151"/>
      <c r="R129" s="151"/>
      <c r="S129" s="151"/>
      <c r="T129" s="152"/>
    </row>
    <row r="130" spans="1:22" s="13" customFormat="1" x14ac:dyDescent="0.2">
      <c r="B130" s="145"/>
      <c r="D130" s="146" t="s">
        <v>119</v>
      </c>
      <c r="E130" s="147" t="s">
        <v>3</v>
      </c>
      <c r="F130" s="148" t="s">
        <v>149</v>
      </c>
      <c r="H130" s="149">
        <v>5.4</v>
      </c>
      <c r="L130" s="145"/>
      <c r="M130" s="150"/>
      <c r="N130" s="151"/>
      <c r="O130" s="151"/>
      <c r="P130" s="151"/>
      <c r="Q130" s="151"/>
      <c r="R130" s="151"/>
      <c r="S130" s="151"/>
      <c r="T130" s="152"/>
    </row>
    <row r="131" spans="1:22" s="13" customFormat="1" x14ac:dyDescent="0.2">
      <c r="B131" s="145"/>
      <c r="D131" s="146" t="s">
        <v>119</v>
      </c>
      <c r="E131" s="147" t="s">
        <v>3</v>
      </c>
      <c r="F131" s="148" t="s">
        <v>150</v>
      </c>
      <c r="H131" s="149">
        <v>4.8</v>
      </c>
      <c r="L131" s="145"/>
      <c r="M131" s="150"/>
      <c r="N131" s="151"/>
      <c r="O131" s="151"/>
      <c r="P131" s="151"/>
      <c r="Q131" s="151"/>
      <c r="R131" s="151"/>
      <c r="S131" s="151"/>
      <c r="T131" s="152"/>
    </row>
    <row r="132" spans="1:22" s="14" customFormat="1" x14ac:dyDescent="0.2">
      <c r="B132" s="153"/>
      <c r="D132" s="146" t="s">
        <v>119</v>
      </c>
      <c r="E132" s="154" t="s">
        <v>3</v>
      </c>
      <c r="F132" s="155" t="s">
        <v>125</v>
      </c>
      <c r="H132" s="156">
        <v>20.84</v>
      </c>
      <c r="L132" s="153"/>
      <c r="M132" s="157"/>
      <c r="N132" s="158"/>
      <c r="O132" s="158"/>
      <c r="P132" s="158"/>
      <c r="Q132" s="158"/>
      <c r="R132" s="158"/>
      <c r="S132" s="158"/>
      <c r="T132" s="159"/>
    </row>
    <row r="133" spans="1:22" s="13" customFormat="1" x14ac:dyDescent="0.2">
      <c r="B133" s="145"/>
      <c r="D133" s="146" t="s">
        <v>119</v>
      </c>
      <c r="E133" s="147" t="s">
        <v>3</v>
      </c>
      <c r="F133" s="148" t="s">
        <v>166</v>
      </c>
      <c r="H133" s="149">
        <v>4.1680000000000001</v>
      </c>
      <c r="L133" s="145"/>
      <c r="M133" s="150"/>
      <c r="N133" s="151"/>
      <c r="O133" s="151"/>
      <c r="P133" s="151"/>
      <c r="Q133" s="151"/>
      <c r="R133" s="151"/>
      <c r="S133" s="151"/>
      <c r="T133" s="152"/>
    </row>
    <row r="134" spans="1:22" s="2" customFormat="1" ht="24.2" customHeight="1" x14ac:dyDescent="0.2">
      <c r="A134" s="29"/>
      <c r="B134" s="130"/>
      <c r="C134" s="131" t="s">
        <v>167</v>
      </c>
      <c r="D134" s="131" t="s">
        <v>111</v>
      </c>
      <c r="E134" s="132" t="s">
        <v>168</v>
      </c>
      <c r="F134" s="133" t="s">
        <v>169</v>
      </c>
      <c r="G134" s="134" t="s">
        <v>145</v>
      </c>
      <c r="H134" s="135">
        <v>8.4559999999999995</v>
      </c>
      <c r="I134" s="337"/>
      <c r="J134" s="136">
        <f>ROUND(I134*H134,2)</f>
        <v>0</v>
      </c>
      <c r="K134" s="133" t="s">
        <v>115</v>
      </c>
      <c r="L134" s="30"/>
      <c r="M134" s="137" t="s">
        <v>3</v>
      </c>
      <c r="N134" s="138" t="s">
        <v>36</v>
      </c>
      <c r="O134" s="139">
        <v>2.629</v>
      </c>
      <c r="P134" s="139">
        <f>O134*H134</f>
        <v>22.230823999999998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U134" s="29"/>
      <c r="V134" s="29"/>
    </row>
    <row r="135" spans="1:22" s="2" customFormat="1" x14ac:dyDescent="0.2">
      <c r="A135" s="29"/>
      <c r="B135" s="30"/>
      <c r="C135" s="29"/>
      <c r="D135" s="141" t="s">
        <v>117</v>
      </c>
      <c r="E135" s="29"/>
      <c r="F135" s="142" t="s">
        <v>170</v>
      </c>
      <c r="G135" s="29"/>
      <c r="H135" s="29"/>
      <c r="I135" s="29"/>
      <c r="J135" s="29"/>
      <c r="K135" s="29"/>
      <c r="L135" s="30"/>
      <c r="M135" s="143"/>
      <c r="N135" s="144"/>
      <c r="O135" s="50"/>
      <c r="P135" s="50"/>
      <c r="Q135" s="50"/>
      <c r="R135" s="50"/>
      <c r="S135" s="50"/>
      <c r="T135" s="51"/>
      <c r="U135" s="29"/>
      <c r="V135" s="29"/>
    </row>
    <row r="136" spans="1:22" s="13" customFormat="1" x14ac:dyDescent="0.2">
      <c r="B136" s="145"/>
      <c r="D136" s="146" t="s">
        <v>119</v>
      </c>
      <c r="E136" s="147" t="s">
        <v>3</v>
      </c>
      <c r="F136" s="148" t="s">
        <v>156</v>
      </c>
      <c r="H136" s="149">
        <v>12.8</v>
      </c>
      <c r="L136" s="145"/>
      <c r="M136" s="150"/>
      <c r="N136" s="151"/>
      <c r="O136" s="151"/>
      <c r="P136" s="151"/>
      <c r="Q136" s="151"/>
      <c r="R136" s="151"/>
      <c r="S136" s="151"/>
      <c r="T136" s="152"/>
    </row>
    <row r="137" spans="1:22" s="13" customFormat="1" x14ac:dyDescent="0.2">
      <c r="B137" s="145"/>
      <c r="D137" s="146" t="s">
        <v>119</v>
      </c>
      <c r="E137" s="147" t="s">
        <v>3</v>
      </c>
      <c r="F137" s="148" t="s">
        <v>157</v>
      </c>
      <c r="H137" s="149">
        <v>12.8</v>
      </c>
      <c r="L137" s="145"/>
      <c r="M137" s="150"/>
      <c r="N137" s="151"/>
      <c r="O137" s="151"/>
      <c r="P137" s="151"/>
      <c r="Q137" s="151"/>
      <c r="R137" s="151"/>
      <c r="S137" s="151"/>
      <c r="T137" s="152"/>
    </row>
    <row r="138" spans="1:22" s="13" customFormat="1" x14ac:dyDescent="0.2">
      <c r="B138" s="145"/>
      <c r="D138" s="146" t="s">
        <v>119</v>
      </c>
      <c r="E138" s="147" t="s">
        <v>3</v>
      </c>
      <c r="F138" s="148" t="s">
        <v>158</v>
      </c>
      <c r="H138" s="149">
        <v>5.56</v>
      </c>
      <c r="L138" s="145"/>
      <c r="M138" s="150"/>
      <c r="N138" s="151"/>
      <c r="O138" s="151"/>
      <c r="P138" s="151"/>
      <c r="Q138" s="151"/>
      <c r="R138" s="151"/>
      <c r="S138" s="151"/>
      <c r="T138" s="152"/>
    </row>
    <row r="139" spans="1:22" s="13" customFormat="1" x14ac:dyDescent="0.2">
      <c r="B139" s="145"/>
      <c r="D139" s="146" t="s">
        <v>119</v>
      </c>
      <c r="E139" s="147" t="s">
        <v>3</v>
      </c>
      <c r="F139" s="148" t="s">
        <v>159</v>
      </c>
      <c r="H139" s="149">
        <v>5.24</v>
      </c>
      <c r="L139" s="145"/>
      <c r="M139" s="150"/>
      <c r="N139" s="151"/>
      <c r="O139" s="151"/>
      <c r="P139" s="151"/>
      <c r="Q139" s="151"/>
      <c r="R139" s="151"/>
      <c r="S139" s="151"/>
      <c r="T139" s="152"/>
    </row>
    <row r="140" spans="1:22" s="13" customFormat="1" x14ac:dyDescent="0.2">
      <c r="B140" s="145"/>
      <c r="D140" s="146" t="s">
        <v>119</v>
      </c>
      <c r="E140" s="147" t="s">
        <v>3</v>
      </c>
      <c r="F140" s="148" t="s">
        <v>160</v>
      </c>
      <c r="H140" s="149">
        <v>5.88</v>
      </c>
      <c r="L140" s="145"/>
      <c r="M140" s="150"/>
      <c r="N140" s="151"/>
      <c r="O140" s="151"/>
      <c r="P140" s="151"/>
      <c r="Q140" s="151"/>
      <c r="R140" s="151"/>
      <c r="S140" s="151"/>
      <c r="T140" s="152"/>
    </row>
    <row r="141" spans="1:22" s="14" customFormat="1" x14ac:dyDescent="0.2">
      <c r="B141" s="153"/>
      <c r="D141" s="146" t="s">
        <v>119</v>
      </c>
      <c r="E141" s="154" t="s">
        <v>3</v>
      </c>
      <c r="F141" s="155" t="s">
        <v>125</v>
      </c>
      <c r="H141" s="156">
        <v>42.28</v>
      </c>
      <c r="L141" s="153"/>
      <c r="M141" s="157"/>
      <c r="N141" s="158"/>
      <c r="O141" s="158"/>
      <c r="P141" s="158"/>
      <c r="Q141" s="158"/>
      <c r="R141" s="158"/>
      <c r="S141" s="158"/>
      <c r="T141" s="159"/>
    </row>
    <row r="142" spans="1:22" s="13" customFormat="1" x14ac:dyDescent="0.2">
      <c r="B142" s="145"/>
      <c r="D142" s="146" t="s">
        <v>119</v>
      </c>
      <c r="E142" s="147" t="s">
        <v>3</v>
      </c>
      <c r="F142" s="148" t="s">
        <v>171</v>
      </c>
      <c r="H142" s="149">
        <v>8.4559999999999995</v>
      </c>
      <c r="L142" s="145"/>
      <c r="M142" s="150"/>
      <c r="N142" s="151"/>
      <c r="O142" s="151"/>
      <c r="P142" s="151"/>
      <c r="Q142" s="151"/>
      <c r="R142" s="151"/>
      <c r="S142" s="151"/>
      <c r="T142" s="152"/>
    </row>
    <row r="143" spans="1:22" s="2" customFormat="1" ht="24.2" customHeight="1" x14ac:dyDescent="0.2">
      <c r="A143" s="29"/>
      <c r="B143" s="130"/>
      <c r="C143" s="131">
        <v>9</v>
      </c>
      <c r="D143" s="131" t="s">
        <v>111</v>
      </c>
      <c r="E143" s="132" t="s">
        <v>178</v>
      </c>
      <c r="F143" s="133" t="s">
        <v>179</v>
      </c>
      <c r="G143" s="134" t="s">
        <v>175</v>
      </c>
      <c r="H143" s="321">
        <v>533</v>
      </c>
      <c r="I143" s="337"/>
      <c r="J143" s="136">
        <f>ROUND(I143*H143,2)</f>
        <v>0</v>
      </c>
      <c r="K143" s="133" t="s">
        <v>115</v>
      </c>
      <c r="L143" s="30"/>
      <c r="M143" s="137" t="s">
        <v>3</v>
      </c>
      <c r="N143" s="138" t="s">
        <v>36</v>
      </c>
      <c r="O143" s="139">
        <v>1.109</v>
      </c>
      <c r="P143" s="139">
        <f>O143*H143</f>
        <v>591.09699999999998</v>
      </c>
      <c r="Q143" s="139">
        <v>3.2000000000000002E-3</v>
      </c>
      <c r="R143" s="139">
        <f>Q143*H143</f>
        <v>1.7056</v>
      </c>
      <c r="S143" s="139">
        <v>0</v>
      </c>
      <c r="T143" s="140">
        <f>S143*H143</f>
        <v>0</v>
      </c>
      <c r="U143" s="29"/>
      <c r="V143" s="29"/>
    </row>
    <row r="144" spans="1:22" s="2" customFormat="1" x14ac:dyDescent="0.2">
      <c r="A144" s="29"/>
      <c r="B144" s="30"/>
      <c r="C144" s="29"/>
      <c r="D144" s="141" t="s">
        <v>117</v>
      </c>
      <c r="E144" s="29"/>
      <c r="F144" s="142" t="s">
        <v>180</v>
      </c>
      <c r="G144" s="29"/>
      <c r="H144" s="185"/>
      <c r="I144" s="29"/>
      <c r="J144" s="29"/>
      <c r="K144" s="29"/>
      <c r="L144" s="30"/>
      <c r="M144" s="143"/>
      <c r="N144" s="144"/>
      <c r="O144" s="50"/>
      <c r="P144" s="50"/>
      <c r="Q144" s="50"/>
      <c r="R144" s="50"/>
      <c r="S144" s="50"/>
      <c r="T144" s="51"/>
      <c r="U144" s="29"/>
      <c r="V144" s="29"/>
    </row>
    <row r="145" spans="1:22" s="13" customFormat="1" x14ac:dyDescent="0.2">
      <c r="B145" s="145"/>
      <c r="D145" s="146" t="s">
        <v>119</v>
      </c>
      <c r="E145" s="147" t="s">
        <v>3</v>
      </c>
      <c r="F145" s="148" t="s">
        <v>181</v>
      </c>
      <c r="H145" s="323">
        <v>97</v>
      </c>
      <c r="L145" s="145"/>
      <c r="M145" s="150"/>
      <c r="N145" s="151"/>
      <c r="O145" s="151"/>
      <c r="P145" s="151"/>
      <c r="Q145" s="151"/>
      <c r="R145" s="151"/>
      <c r="S145" s="151"/>
      <c r="T145" s="152"/>
    </row>
    <row r="146" spans="1:22" s="13" customFormat="1" x14ac:dyDescent="0.2">
      <c r="B146" s="145"/>
      <c r="D146" s="146" t="s">
        <v>119</v>
      </c>
      <c r="E146" s="147" t="s">
        <v>3</v>
      </c>
      <c r="F146" s="148" t="s">
        <v>182</v>
      </c>
      <c r="H146" s="323">
        <v>56</v>
      </c>
      <c r="L146" s="145"/>
      <c r="M146" s="150"/>
      <c r="N146" s="151"/>
      <c r="O146" s="151"/>
      <c r="P146" s="151"/>
      <c r="Q146" s="151"/>
      <c r="R146" s="151"/>
      <c r="S146" s="151"/>
      <c r="T146" s="152"/>
    </row>
    <row r="147" spans="1:22" s="13" customFormat="1" x14ac:dyDescent="0.2">
      <c r="B147" s="145"/>
      <c r="D147" s="146" t="s">
        <v>119</v>
      </c>
      <c r="E147" s="147" t="s">
        <v>3</v>
      </c>
      <c r="F147" s="148" t="s">
        <v>183</v>
      </c>
      <c r="H147" s="323">
        <v>94</v>
      </c>
      <c r="L147" s="145"/>
      <c r="M147" s="150"/>
      <c r="N147" s="151"/>
      <c r="O147" s="151"/>
      <c r="P147" s="151"/>
      <c r="Q147" s="151"/>
      <c r="R147" s="151"/>
      <c r="S147" s="151"/>
      <c r="T147" s="152"/>
    </row>
    <row r="148" spans="1:22" s="13" customFormat="1" x14ac:dyDescent="0.2">
      <c r="B148" s="145"/>
      <c r="D148" s="146" t="s">
        <v>119</v>
      </c>
      <c r="E148" s="147" t="s">
        <v>3</v>
      </c>
      <c r="F148" s="148" t="s">
        <v>184</v>
      </c>
      <c r="H148" s="323">
        <v>97</v>
      </c>
      <c r="L148" s="145"/>
      <c r="M148" s="150"/>
      <c r="N148" s="151"/>
      <c r="O148" s="151"/>
      <c r="P148" s="151"/>
      <c r="Q148" s="151"/>
      <c r="R148" s="151"/>
      <c r="S148" s="151"/>
      <c r="T148" s="152"/>
    </row>
    <row r="149" spans="1:22" s="13" customFormat="1" x14ac:dyDescent="0.2">
      <c r="B149" s="145"/>
      <c r="D149" s="146" t="s">
        <v>119</v>
      </c>
      <c r="E149" s="147" t="s">
        <v>3</v>
      </c>
      <c r="F149" s="148" t="s">
        <v>185</v>
      </c>
      <c r="H149" s="323">
        <v>71</v>
      </c>
      <c r="L149" s="145"/>
      <c r="M149" s="150"/>
      <c r="N149" s="151"/>
      <c r="O149" s="151"/>
      <c r="P149" s="151"/>
      <c r="Q149" s="151"/>
      <c r="R149" s="151"/>
      <c r="S149" s="151"/>
      <c r="T149" s="152"/>
    </row>
    <row r="150" spans="1:22" s="13" customFormat="1" x14ac:dyDescent="0.2">
      <c r="B150" s="145"/>
      <c r="D150" s="146" t="s">
        <v>119</v>
      </c>
      <c r="E150" s="147" t="s">
        <v>3</v>
      </c>
      <c r="F150" s="148" t="s">
        <v>186</v>
      </c>
      <c r="H150" s="323">
        <v>57</v>
      </c>
      <c r="L150" s="145"/>
      <c r="M150" s="150"/>
      <c r="N150" s="151"/>
      <c r="O150" s="151"/>
      <c r="P150" s="151"/>
      <c r="Q150" s="151"/>
      <c r="R150" s="151"/>
      <c r="S150" s="151"/>
      <c r="T150" s="152"/>
    </row>
    <row r="151" spans="1:22" s="14" customFormat="1" x14ac:dyDescent="0.2">
      <c r="B151" s="153"/>
      <c r="D151" s="146" t="s">
        <v>119</v>
      </c>
      <c r="E151" s="154" t="s">
        <v>3</v>
      </c>
      <c r="F151" s="155" t="s">
        <v>125</v>
      </c>
      <c r="H151" s="324">
        <v>472</v>
      </c>
      <c r="L151" s="153"/>
      <c r="M151" s="157"/>
      <c r="N151" s="158"/>
      <c r="O151" s="158"/>
      <c r="P151" s="158"/>
      <c r="Q151" s="158"/>
      <c r="R151" s="158"/>
      <c r="S151" s="158"/>
      <c r="T151" s="159"/>
    </row>
    <row r="152" spans="1:22" s="2" customFormat="1" ht="24.2" customHeight="1" x14ac:dyDescent="0.2">
      <c r="A152" s="29"/>
      <c r="B152" s="130"/>
      <c r="C152" s="160">
        <v>10</v>
      </c>
      <c r="D152" s="160" t="s">
        <v>188</v>
      </c>
      <c r="E152" s="161" t="s">
        <v>189</v>
      </c>
      <c r="F152" s="162" t="s">
        <v>190</v>
      </c>
      <c r="G152" s="163" t="s">
        <v>175</v>
      </c>
      <c r="H152" s="325">
        <v>533</v>
      </c>
      <c r="I152" s="338"/>
      <c r="J152" s="165">
        <f>ROUND(I152*H152,2)</f>
        <v>0</v>
      </c>
      <c r="K152" s="162" t="s">
        <v>3</v>
      </c>
      <c r="L152" s="166"/>
      <c r="M152" s="167" t="s">
        <v>3</v>
      </c>
      <c r="N152" s="168" t="s">
        <v>36</v>
      </c>
      <c r="O152" s="139">
        <v>0</v>
      </c>
      <c r="P152" s="139">
        <f>O152*H152</f>
        <v>0</v>
      </c>
      <c r="Q152" s="139">
        <v>3.8E-3</v>
      </c>
      <c r="R152" s="139">
        <f>Q152*H152</f>
        <v>2.0253999999999999</v>
      </c>
      <c r="S152" s="139">
        <v>0</v>
      </c>
      <c r="T152" s="140">
        <f>S152*H152</f>
        <v>0</v>
      </c>
      <c r="U152" s="29"/>
      <c r="V152" s="29"/>
    </row>
    <row r="153" spans="1:22" s="13" customFormat="1" x14ac:dyDescent="0.2">
      <c r="B153" s="145"/>
      <c r="D153" s="146" t="s">
        <v>119</v>
      </c>
      <c r="F153" s="148" t="s">
        <v>191</v>
      </c>
      <c r="H153" s="323">
        <v>533</v>
      </c>
      <c r="L153" s="145"/>
      <c r="M153" s="150"/>
      <c r="N153" s="151"/>
      <c r="O153" s="151"/>
      <c r="P153" s="151"/>
      <c r="Q153" s="151"/>
      <c r="R153" s="151"/>
      <c r="S153" s="151"/>
      <c r="T153" s="152"/>
    </row>
    <row r="154" spans="1:22" s="2" customFormat="1" ht="21.75" customHeight="1" x14ac:dyDescent="0.2">
      <c r="A154" s="29"/>
      <c r="B154" s="130"/>
      <c r="C154" s="131">
        <v>11</v>
      </c>
      <c r="D154" s="131" t="s">
        <v>111</v>
      </c>
      <c r="E154" s="132" t="s">
        <v>193</v>
      </c>
      <c r="F154" s="133" t="s">
        <v>194</v>
      </c>
      <c r="G154" s="134" t="s">
        <v>114</v>
      </c>
      <c r="H154" s="321">
        <v>16</v>
      </c>
      <c r="I154" s="337"/>
      <c r="J154" s="136">
        <f>ROUND(I154*H154,2)</f>
        <v>0</v>
      </c>
      <c r="K154" s="133" t="s">
        <v>115</v>
      </c>
      <c r="L154" s="30"/>
      <c r="M154" s="137" t="s">
        <v>3</v>
      </c>
      <c r="N154" s="138" t="s">
        <v>36</v>
      </c>
      <c r="O154" s="139">
        <v>0.23599999999999999</v>
      </c>
      <c r="P154" s="139">
        <f>O154*H154</f>
        <v>3.7759999999999998</v>
      </c>
      <c r="Q154" s="139">
        <v>8.3850999999999999E-4</v>
      </c>
      <c r="R154" s="139">
        <f>Q154*H154</f>
        <v>1.341616E-2</v>
      </c>
      <c r="S154" s="139">
        <v>0</v>
      </c>
      <c r="T154" s="140">
        <f>S154*H154</f>
        <v>0</v>
      </c>
      <c r="U154" s="29"/>
      <c r="V154" s="29"/>
    </row>
    <row r="155" spans="1:22" s="2" customFormat="1" x14ac:dyDescent="0.2">
      <c r="A155" s="29"/>
      <c r="B155" s="30"/>
      <c r="C155" s="29"/>
      <c r="D155" s="141" t="s">
        <v>117</v>
      </c>
      <c r="E155" s="29"/>
      <c r="F155" s="142" t="s">
        <v>195</v>
      </c>
      <c r="G155" s="29"/>
      <c r="H155" s="185"/>
      <c r="I155" s="29"/>
      <c r="J155" s="29"/>
      <c r="K155" s="29"/>
      <c r="L155" s="30"/>
      <c r="M155" s="143"/>
      <c r="N155" s="144"/>
      <c r="O155" s="50"/>
      <c r="P155" s="50"/>
      <c r="Q155" s="50"/>
      <c r="R155" s="50"/>
      <c r="S155" s="50"/>
      <c r="T155" s="51"/>
      <c r="U155" s="29"/>
      <c r="V155" s="29"/>
    </row>
    <row r="156" spans="1:22" s="13" customFormat="1" x14ac:dyDescent="0.2">
      <c r="B156" s="145"/>
      <c r="D156" s="146" t="s">
        <v>119</v>
      </c>
      <c r="E156" s="147" t="s">
        <v>3</v>
      </c>
      <c r="F156" s="148" t="s">
        <v>810</v>
      </c>
      <c r="H156" s="323">
        <v>20.399999999999999</v>
      </c>
      <c r="L156" s="145"/>
      <c r="M156" s="150"/>
      <c r="N156" s="151"/>
      <c r="O156" s="151"/>
      <c r="P156" s="151"/>
      <c r="Q156" s="151"/>
      <c r="R156" s="151"/>
      <c r="S156" s="151"/>
      <c r="T156" s="152"/>
    </row>
    <row r="157" spans="1:22" s="14" customFormat="1" x14ac:dyDescent="0.2">
      <c r="B157" s="153"/>
      <c r="D157" s="146" t="s">
        <v>119</v>
      </c>
      <c r="E157" s="154" t="s">
        <v>3</v>
      </c>
      <c r="F157" s="155" t="s">
        <v>125</v>
      </c>
      <c r="H157" s="324">
        <v>80.16</v>
      </c>
      <c r="L157" s="153"/>
      <c r="M157" s="157"/>
      <c r="N157" s="158"/>
      <c r="O157" s="158"/>
      <c r="P157" s="158"/>
      <c r="Q157" s="158"/>
      <c r="R157" s="158"/>
      <c r="S157" s="158"/>
      <c r="T157" s="159"/>
    </row>
    <row r="158" spans="1:22" s="2" customFormat="1" ht="24.2" customHeight="1" x14ac:dyDescent="0.2">
      <c r="A158" s="29"/>
      <c r="B158" s="130"/>
      <c r="C158" s="131">
        <v>12</v>
      </c>
      <c r="D158" s="131" t="s">
        <v>111</v>
      </c>
      <c r="E158" s="132" t="s">
        <v>197</v>
      </c>
      <c r="F158" s="133" t="s">
        <v>198</v>
      </c>
      <c r="G158" s="134" t="s">
        <v>114</v>
      </c>
      <c r="H158" s="321">
        <v>16</v>
      </c>
      <c r="I158" s="337"/>
      <c r="J158" s="136">
        <f>ROUND(I158*H158,2)</f>
        <v>0</v>
      </c>
      <c r="K158" s="133" t="s">
        <v>115</v>
      </c>
      <c r="L158" s="30"/>
      <c r="M158" s="137" t="s">
        <v>3</v>
      </c>
      <c r="N158" s="138" t="s">
        <v>36</v>
      </c>
      <c r="O158" s="139">
        <v>0.216</v>
      </c>
      <c r="P158" s="139">
        <f>O158*H158</f>
        <v>3.456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U158" s="29"/>
      <c r="V158" s="29"/>
    </row>
    <row r="159" spans="1:22" s="2" customFormat="1" x14ac:dyDescent="0.2">
      <c r="A159" s="29"/>
      <c r="B159" s="30"/>
      <c r="C159" s="29"/>
      <c r="D159" s="141" t="s">
        <v>117</v>
      </c>
      <c r="E159" s="29"/>
      <c r="F159" s="142" t="s">
        <v>199</v>
      </c>
      <c r="G159" s="29"/>
      <c r="H159" s="29"/>
      <c r="I159" s="29"/>
      <c r="J159" s="29"/>
      <c r="K159" s="29"/>
      <c r="L159" s="30"/>
      <c r="M159" s="143"/>
      <c r="N159" s="144"/>
      <c r="O159" s="50"/>
      <c r="P159" s="50"/>
      <c r="Q159" s="50"/>
      <c r="R159" s="50"/>
      <c r="S159" s="50"/>
      <c r="T159" s="51"/>
      <c r="U159" s="29"/>
      <c r="V159" s="29"/>
    </row>
    <row r="160" spans="1:22" s="2" customFormat="1" ht="37.9" customHeight="1" x14ac:dyDescent="0.2">
      <c r="A160" s="29"/>
      <c r="B160" s="130"/>
      <c r="C160" s="131">
        <v>13</v>
      </c>
      <c r="D160" s="131" t="s">
        <v>111</v>
      </c>
      <c r="E160" s="132" t="s">
        <v>201</v>
      </c>
      <c r="F160" s="133" t="s">
        <v>202</v>
      </c>
      <c r="G160" s="134" t="s">
        <v>145</v>
      </c>
      <c r="H160" s="135">
        <v>2.3620000000000001</v>
      </c>
      <c r="I160" s="337"/>
      <c r="J160" s="136">
        <f>ROUND(I160*H160,2)</f>
        <v>0</v>
      </c>
      <c r="K160" s="133" t="s">
        <v>115</v>
      </c>
      <c r="L160" s="30"/>
      <c r="M160" s="137" t="s">
        <v>3</v>
      </c>
      <c r="N160" s="138" t="s">
        <v>36</v>
      </c>
      <c r="O160" s="139">
        <v>4.5999999999999999E-2</v>
      </c>
      <c r="P160" s="139">
        <f>O160*H160</f>
        <v>0.108652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U160" s="29"/>
      <c r="V160" s="29"/>
    </row>
    <row r="161" spans="1:22" s="2" customFormat="1" x14ac:dyDescent="0.2">
      <c r="A161" s="29"/>
      <c r="B161" s="30"/>
      <c r="C161" s="29"/>
      <c r="D161" s="141" t="s">
        <v>117</v>
      </c>
      <c r="E161" s="29"/>
      <c r="F161" s="142" t="s">
        <v>203</v>
      </c>
      <c r="G161" s="29"/>
      <c r="H161" s="29"/>
      <c r="I161" s="29"/>
      <c r="J161" s="29"/>
      <c r="K161" s="29"/>
      <c r="L161" s="30"/>
      <c r="M161" s="143"/>
      <c r="N161" s="144"/>
      <c r="O161" s="50"/>
      <c r="P161" s="50"/>
      <c r="Q161" s="50"/>
      <c r="R161" s="50"/>
      <c r="S161" s="50"/>
      <c r="T161" s="51"/>
      <c r="U161" s="29"/>
      <c r="V161" s="29"/>
    </row>
    <row r="162" spans="1:22" s="13" customFormat="1" x14ac:dyDescent="0.2">
      <c r="B162" s="145"/>
      <c r="D162" s="146" t="s">
        <v>119</v>
      </c>
      <c r="E162" s="147" t="s">
        <v>3</v>
      </c>
      <c r="F162" s="148" t="s">
        <v>204</v>
      </c>
      <c r="H162" s="149">
        <v>50.496000000000002</v>
      </c>
      <c r="L162" s="145"/>
      <c r="M162" s="150"/>
      <c r="N162" s="151"/>
      <c r="O162" s="151"/>
      <c r="P162" s="151"/>
      <c r="Q162" s="151"/>
      <c r="R162" s="151"/>
      <c r="S162" s="151"/>
      <c r="T162" s="152"/>
    </row>
    <row r="163" spans="1:22" s="13" customFormat="1" x14ac:dyDescent="0.2">
      <c r="B163" s="145"/>
      <c r="D163" s="146" t="s">
        <v>119</v>
      </c>
      <c r="E163" s="147" t="s">
        <v>3</v>
      </c>
      <c r="F163" s="148" t="s">
        <v>205</v>
      </c>
      <c r="H163" s="149">
        <v>-48.134</v>
      </c>
      <c r="L163" s="145"/>
      <c r="M163" s="150"/>
      <c r="N163" s="151"/>
      <c r="O163" s="151"/>
      <c r="P163" s="151"/>
      <c r="Q163" s="151"/>
      <c r="R163" s="151"/>
      <c r="S163" s="151"/>
      <c r="T163" s="152"/>
    </row>
    <row r="164" spans="1:22" s="14" customFormat="1" x14ac:dyDescent="0.2">
      <c r="B164" s="153"/>
      <c r="D164" s="146" t="s">
        <v>119</v>
      </c>
      <c r="E164" s="154" t="s">
        <v>3</v>
      </c>
      <c r="F164" s="155" t="s">
        <v>125</v>
      </c>
      <c r="H164" s="156">
        <v>2.3620000000000019</v>
      </c>
      <c r="L164" s="153"/>
      <c r="M164" s="157"/>
      <c r="N164" s="158"/>
      <c r="O164" s="158"/>
      <c r="P164" s="158"/>
      <c r="Q164" s="158"/>
      <c r="R164" s="158"/>
      <c r="S164" s="158"/>
      <c r="T164" s="159"/>
    </row>
    <row r="165" spans="1:22" s="2" customFormat="1" ht="37.9" customHeight="1" x14ac:dyDescent="0.2">
      <c r="A165" s="29"/>
      <c r="B165" s="130"/>
      <c r="C165" s="131">
        <v>14</v>
      </c>
      <c r="D165" s="131" t="s">
        <v>111</v>
      </c>
      <c r="E165" s="132" t="s">
        <v>206</v>
      </c>
      <c r="F165" s="133" t="s">
        <v>207</v>
      </c>
      <c r="G165" s="134" t="s">
        <v>145</v>
      </c>
      <c r="H165" s="135">
        <v>2.6240000000000001</v>
      </c>
      <c r="I165" s="337"/>
      <c r="J165" s="136">
        <f>ROUND(I165*H165,2)</f>
        <v>0</v>
      </c>
      <c r="K165" s="133" t="s">
        <v>115</v>
      </c>
      <c r="L165" s="30"/>
      <c r="M165" s="137" t="s">
        <v>3</v>
      </c>
      <c r="N165" s="138" t="s">
        <v>36</v>
      </c>
      <c r="O165" s="139">
        <v>5.0999999999999997E-2</v>
      </c>
      <c r="P165" s="139">
        <f>O165*H165</f>
        <v>0.133824</v>
      </c>
      <c r="Q165" s="139">
        <v>0</v>
      </c>
      <c r="R165" s="139">
        <f>Q165*H165</f>
        <v>0</v>
      </c>
      <c r="S165" s="139">
        <v>0</v>
      </c>
      <c r="T165" s="140">
        <f>S165*H165</f>
        <v>0</v>
      </c>
      <c r="U165" s="29"/>
      <c r="V165" s="29"/>
    </row>
    <row r="166" spans="1:22" s="2" customFormat="1" x14ac:dyDescent="0.2">
      <c r="A166" s="29"/>
      <c r="B166" s="30"/>
      <c r="C166" s="29"/>
      <c r="D166" s="141" t="s">
        <v>117</v>
      </c>
      <c r="E166" s="29"/>
      <c r="F166" s="142" t="s">
        <v>208</v>
      </c>
      <c r="G166" s="29"/>
      <c r="H166" s="29"/>
      <c r="I166" s="29"/>
      <c r="J166" s="29"/>
      <c r="K166" s="29"/>
      <c r="L166" s="30"/>
      <c r="M166" s="143"/>
      <c r="N166" s="144"/>
      <c r="O166" s="50"/>
      <c r="P166" s="50"/>
      <c r="Q166" s="50"/>
      <c r="R166" s="50"/>
      <c r="S166" s="50"/>
      <c r="T166" s="51"/>
      <c r="U166" s="29"/>
      <c r="V166" s="29"/>
    </row>
    <row r="167" spans="1:22" s="13" customFormat="1" x14ac:dyDescent="0.2">
      <c r="B167" s="145"/>
      <c r="D167" s="146" t="s">
        <v>119</v>
      </c>
      <c r="E167" s="147" t="s">
        <v>3</v>
      </c>
      <c r="F167" s="148" t="s">
        <v>209</v>
      </c>
      <c r="H167" s="149">
        <v>12.624000000000001</v>
      </c>
      <c r="L167" s="145"/>
      <c r="M167" s="150"/>
      <c r="N167" s="151"/>
      <c r="O167" s="151"/>
      <c r="P167" s="151"/>
      <c r="Q167" s="151"/>
      <c r="R167" s="151"/>
      <c r="S167" s="151"/>
      <c r="T167" s="152"/>
    </row>
    <row r="168" spans="1:22" s="13" customFormat="1" x14ac:dyDescent="0.2">
      <c r="B168" s="145"/>
      <c r="D168" s="146" t="s">
        <v>119</v>
      </c>
      <c r="E168" s="147" t="s">
        <v>3</v>
      </c>
      <c r="F168" s="148" t="s">
        <v>210</v>
      </c>
      <c r="H168" s="149">
        <v>-10</v>
      </c>
      <c r="L168" s="145"/>
      <c r="M168" s="150"/>
      <c r="N168" s="151"/>
      <c r="O168" s="151"/>
      <c r="P168" s="151"/>
      <c r="Q168" s="151"/>
      <c r="R168" s="151"/>
      <c r="S168" s="151"/>
      <c r="T168" s="152"/>
    </row>
    <row r="169" spans="1:22" s="14" customFormat="1" x14ac:dyDescent="0.2">
      <c r="B169" s="153"/>
      <c r="D169" s="146" t="s">
        <v>119</v>
      </c>
      <c r="E169" s="154" t="s">
        <v>3</v>
      </c>
      <c r="F169" s="155" t="s">
        <v>125</v>
      </c>
      <c r="H169" s="156">
        <v>2.6240000000000006</v>
      </c>
      <c r="L169" s="153"/>
      <c r="M169" s="157"/>
      <c r="N169" s="158"/>
      <c r="O169" s="158"/>
      <c r="P169" s="158"/>
      <c r="Q169" s="158"/>
      <c r="R169" s="158"/>
      <c r="S169" s="158"/>
      <c r="T169" s="159"/>
    </row>
    <row r="170" spans="1:22" s="2" customFormat="1" ht="24.2" customHeight="1" x14ac:dyDescent="0.2">
      <c r="A170" s="29"/>
      <c r="B170" s="130"/>
      <c r="C170" s="131">
        <v>15</v>
      </c>
      <c r="D170" s="131" t="s">
        <v>111</v>
      </c>
      <c r="E170" s="132" t="s">
        <v>214</v>
      </c>
      <c r="F170" s="133" t="s">
        <v>215</v>
      </c>
      <c r="G170" s="134" t="s">
        <v>145</v>
      </c>
      <c r="H170" s="135">
        <v>4.9859999999999998</v>
      </c>
      <c r="I170" s="337"/>
      <c r="J170" s="136">
        <f>ROUND(I170*H170,2)</f>
        <v>0</v>
      </c>
      <c r="K170" s="133" t="s">
        <v>115</v>
      </c>
      <c r="L170" s="30"/>
      <c r="M170" s="137" t="s">
        <v>3</v>
      </c>
      <c r="N170" s="138" t="s">
        <v>36</v>
      </c>
      <c r="O170" s="139">
        <v>8.9999999999999993E-3</v>
      </c>
      <c r="P170" s="139">
        <f>O170*H170</f>
        <v>4.4873999999999997E-2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U170" s="29"/>
      <c r="V170" s="29"/>
    </row>
    <row r="171" spans="1:22" s="2" customFormat="1" x14ac:dyDescent="0.2">
      <c r="A171" s="29"/>
      <c r="B171" s="30"/>
      <c r="C171" s="29"/>
      <c r="D171" s="141" t="s">
        <v>117</v>
      </c>
      <c r="E171" s="29"/>
      <c r="F171" s="142" t="s">
        <v>216</v>
      </c>
      <c r="G171" s="29"/>
      <c r="H171" s="29"/>
      <c r="I171" s="29"/>
      <c r="J171" s="29"/>
      <c r="K171" s="29"/>
      <c r="L171" s="30"/>
      <c r="M171" s="143"/>
      <c r="N171" s="144"/>
      <c r="O171" s="50"/>
      <c r="P171" s="50"/>
      <c r="Q171" s="50"/>
      <c r="R171" s="50"/>
      <c r="S171" s="50"/>
      <c r="T171" s="51"/>
      <c r="U171" s="29"/>
      <c r="V171" s="29"/>
    </row>
    <row r="172" spans="1:22" s="13" customFormat="1" x14ac:dyDescent="0.2">
      <c r="B172" s="145"/>
      <c r="D172" s="146" t="s">
        <v>119</v>
      </c>
      <c r="E172" s="147" t="s">
        <v>3</v>
      </c>
      <c r="F172" s="148" t="s">
        <v>217</v>
      </c>
      <c r="H172" s="149">
        <v>4.9859999999999998</v>
      </c>
      <c r="L172" s="145"/>
      <c r="M172" s="150"/>
      <c r="N172" s="151"/>
      <c r="O172" s="151"/>
      <c r="P172" s="151"/>
      <c r="Q172" s="151"/>
      <c r="R172" s="151"/>
      <c r="S172" s="151"/>
      <c r="T172" s="152"/>
    </row>
    <row r="173" spans="1:22" s="2" customFormat="1" ht="24.2" customHeight="1" x14ac:dyDescent="0.2">
      <c r="A173" s="29"/>
      <c r="B173" s="130"/>
      <c r="C173" s="131">
        <v>16</v>
      </c>
      <c r="D173" s="131" t="s">
        <v>111</v>
      </c>
      <c r="E173" s="132" t="s">
        <v>218</v>
      </c>
      <c r="F173" s="133" t="s">
        <v>219</v>
      </c>
      <c r="G173" s="134" t="s">
        <v>145</v>
      </c>
      <c r="H173" s="135">
        <v>58.134</v>
      </c>
      <c r="I173" s="337"/>
      <c r="J173" s="136">
        <f>ROUND(I173*H173,2)</f>
        <v>0</v>
      </c>
      <c r="K173" s="133" t="s">
        <v>115</v>
      </c>
      <c r="L173" s="30"/>
      <c r="M173" s="137" t="s">
        <v>3</v>
      </c>
      <c r="N173" s="138" t="s">
        <v>36</v>
      </c>
      <c r="O173" s="139">
        <v>0.32800000000000001</v>
      </c>
      <c r="P173" s="139">
        <f>O173*H173</f>
        <v>19.067952000000002</v>
      </c>
      <c r="Q173" s="139">
        <v>0</v>
      </c>
      <c r="R173" s="139">
        <f>Q173*H173</f>
        <v>0</v>
      </c>
      <c r="S173" s="139">
        <v>0</v>
      </c>
      <c r="T173" s="140">
        <f>S173*H173</f>
        <v>0</v>
      </c>
      <c r="U173" s="29"/>
      <c r="V173" s="29"/>
    </row>
    <row r="174" spans="1:22" s="2" customFormat="1" x14ac:dyDescent="0.2">
      <c r="A174" s="29"/>
      <c r="B174" s="30"/>
      <c r="C174" s="29"/>
      <c r="D174" s="141" t="s">
        <v>117</v>
      </c>
      <c r="E174" s="29"/>
      <c r="F174" s="142" t="s">
        <v>220</v>
      </c>
      <c r="G174" s="29"/>
      <c r="H174" s="29"/>
      <c r="I174" s="29"/>
      <c r="J174" s="29"/>
      <c r="K174" s="29"/>
      <c r="L174" s="30"/>
      <c r="M174" s="143"/>
      <c r="N174" s="144"/>
      <c r="O174" s="50"/>
      <c r="P174" s="50"/>
      <c r="Q174" s="50"/>
      <c r="R174" s="50"/>
      <c r="S174" s="50"/>
      <c r="T174" s="51"/>
      <c r="U174" s="29"/>
      <c r="V174" s="29"/>
    </row>
    <row r="175" spans="1:22" s="13" customFormat="1" x14ac:dyDescent="0.2">
      <c r="B175" s="145"/>
      <c r="D175" s="146" t="s">
        <v>119</v>
      </c>
      <c r="E175" s="147" t="s">
        <v>3</v>
      </c>
      <c r="F175" s="148" t="s">
        <v>221</v>
      </c>
      <c r="H175" s="149">
        <v>-4.9459999999999997</v>
      </c>
      <c r="L175" s="145"/>
      <c r="M175" s="150"/>
      <c r="N175" s="151"/>
      <c r="O175" s="151"/>
      <c r="P175" s="151"/>
      <c r="Q175" s="151"/>
      <c r="R175" s="151"/>
      <c r="S175" s="151"/>
      <c r="T175" s="152"/>
    </row>
    <row r="176" spans="1:22" s="13" customFormat="1" x14ac:dyDescent="0.2">
      <c r="B176" s="145"/>
      <c r="D176" s="146" t="s">
        <v>119</v>
      </c>
      <c r="E176" s="147" t="s">
        <v>3</v>
      </c>
      <c r="F176" s="148" t="s">
        <v>222</v>
      </c>
      <c r="H176" s="149">
        <v>-0.04</v>
      </c>
      <c r="L176" s="145"/>
      <c r="M176" s="150"/>
      <c r="N176" s="151"/>
      <c r="O176" s="151"/>
      <c r="P176" s="151"/>
      <c r="Q176" s="151"/>
      <c r="R176" s="151"/>
      <c r="S176" s="151"/>
      <c r="T176" s="152"/>
    </row>
    <row r="177" spans="1:22" s="15" customFormat="1" x14ac:dyDescent="0.2">
      <c r="B177" s="169"/>
      <c r="D177" s="146" t="s">
        <v>119</v>
      </c>
      <c r="E177" s="170" t="s">
        <v>3</v>
      </c>
      <c r="F177" s="171" t="s">
        <v>223</v>
      </c>
      <c r="H177" s="172">
        <v>-4.9859999999999998</v>
      </c>
      <c r="L177" s="169"/>
      <c r="M177" s="173"/>
      <c r="N177" s="174"/>
      <c r="O177" s="174"/>
      <c r="P177" s="174"/>
      <c r="Q177" s="174"/>
      <c r="R177" s="174"/>
      <c r="S177" s="174"/>
      <c r="T177" s="175"/>
    </row>
    <row r="178" spans="1:22" s="13" customFormat="1" x14ac:dyDescent="0.2">
      <c r="B178" s="145"/>
      <c r="D178" s="146" t="s">
        <v>119</v>
      </c>
      <c r="E178" s="147" t="s">
        <v>3</v>
      </c>
      <c r="F178" s="148" t="s">
        <v>204</v>
      </c>
      <c r="H178" s="149">
        <v>50.496000000000002</v>
      </c>
      <c r="L178" s="145"/>
      <c r="M178" s="150"/>
      <c r="N178" s="151"/>
      <c r="O178" s="151"/>
      <c r="P178" s="151"/>
      <c r="Q178" s="151"/>
      <c r="R178" s="151"/>
      <c r="S178" s="151"/>
      <c r="T178" s="152"/>
    </row>
    <row r="179" spans="1:22" s="13" customFormat="1" x14ac:dyDescent="0.2">
      <c r="B179" s="145"/>
      <c r="D179" s="146" t="s">
        <v>119</v>
      </c>
      <c r="E179" s="147" t="s">
        <v>3</v>
      </c>
      <c r="F179" s="148" t="s">
        <v>209</v>
      </c>
      <c r="H179" s="149">
        <v>12.624000000000001</v>
      </c>
      <c r="L179" s="145"/>
      <c r="M179" s="150"/>
      <c r="N179" s="151"/>
      <c r="O179" s="151"/>
      <c r="P179" s="151"/>
      <c r="Q179" s="151"/>
      <c r="R179" s="151"/>
      <c r="S179" s="151"/>
      <c r="T179" s="152"/>
    </row>
    <row r="180" spans="1:22" s="14" customFormat="1" x14ac:dyDescent="0.2">
      <c r="B180" s="153"/>
      <c r="D180" s="146" t="s">
        <v>119</v>
      </c>
      <c r="E180" s="154" t="s">
        <v>3</v>
      </c>
      <c r="F180" s="155" t="s">
        <v>125</v>
      </c>
      <c r="H180" s="156">
        <v>58.134000000000007</v>
      </c>
      <c r="L180" s="153"/>
      <c r="M180" s="157"/>
      <c r="N180" s="158"/>
      <c r="O180" s="158"/>
      <c r="P180" s="158"/>
      <c r="Q180" s="158"/>
      <c r="R180" s="158"/>
      <c r="S180" s="158"/>
      <c r="T180" s="159"/>
    </row>
    <row r="181" spans="1:22" s="2" customFormat="1" ht="24.2" customHeight="1" x14ac:dyDescent="0.2">
      <c r="A181" s="29"/>
      <c r="B181" s="130"/>
      <c r="C181" s="131">
        <v>17</v>
      </c>
      <c r="D181" s="131" t="s">
        <v>111</v>
      </c>
      <c r="E181" s="132" t="s">
        <v>224</v>
      </c>
      <c r="F181" s="133" t="s">
        <v>225</v>
      </c>
      <c r="G181" s="134" t="s">
        <v>114</v>
      </c>
      <c r="H181" s="135">
        <v>16</v>
      </c>
      <c r="I181" s="337"/>
      <c r="J181" s="136">
        <f>ROUND(I181*H181,2)</f>
        <v>0</v>
      </c>
      <c r="K181" s="133" t="s">
        <v>115</v>
      </c>
      <c r="L181" s="30"/>
      <c r="M181" s="137" t="s">
        <v>3</v>
      </c>
      <c r="N181" s="138" t="s">
        <v>36</v>
      </c>
      <c r="O181" s="139">
        <v>0.15</v>
      </c>
      <c r="P181" s="139">
        <f>O181*H181</f>
        <v>2.4</v>
      </c>
      <c r="Q181" s="139">
        <v>0</v>
      </c>
      <c r="R181" s="139">
        <f>Q181*H181</f>
        <v>0</v>
      </c>
      <c r="S181" s="139">
        <v>0</v>
      </c>
      <c r="T181" s="140">
        <f>S181*H181</f>
        <v>0</v>
      </c>
      <c r="U181" s="29"/>
      <c r="V181" s="29"/>
    </row>
    <row r="182" spans="1:22" s="2" customFormat="1" x14ac:dyDescent="0.2">
      <c r="A182" s="29"/>
      <c r="B182" s="30"/>
      <c r="C182" s="29"/>
      <c r="D182" s="141" t="s">
        <v>117</v>
      </c>
      <c r="E182" s="29"/>
      <c r="F182" s="142" t="s">
        <v>226</v>
      </c>
      <c r="G182" s="29"/>
      <c r="H182" s="29"/>
      <c r="I182" s="29"/>
      <c r="J182" s="29"/>
      <c r="K182" s="29"/>
      <c r="L182" s="30"/>
      <c r="M182" s="143"/>
      <c r="N182" s="144"/>
      <c r="O182" s="50"/>
      <c r="P182" s="50"/>
      <c r="Q182" s="50"/>
      <c r="R182" s="50"/>
      <c r="S182" s="50"/>
      <c r="T182" s="51"/>
      <c r="U182" s="29"/>
      <c r="V182" s="29"/>
    </row>
    <row r="183" spans="1:22" s="13" customFormat="1" x14ac:dyDescent="0.2">
      <c r="B183" s="145"/>
      <c r="D183" s="146" t="s">
        <v>119</v>
      </c>
      <c r="E183" s="147" t="s">
        <v>3</v>
      </c>
      <c r="F183" s="148" t="s">
        <v>138</v>
      </c>
      <c r="H183" s="149">
        <v>4</v>
      </c>
      <c r="L183" s="145"/>
      <c r="M183" s="150"/>
      <c r="N183" s="151"/>
      <c r="O183" s="151"/>
      <c r="P183" s="151"/>
      <c r="Q183" s="151"/>
      <c r="R183" s="151"/>
      <c r="S183" s="151"/>
      <c r="T183" s="152"/>
    </row>
    <row r="184" spans="1:22" s="13" customFormat="1" x14ac:dyDescent="0.2">
      <c r="B184" s="145"/>
      <c r="D184" s="146" t="s">
        <v>119</v>
      </c>
      <c r="E184" s="147" t="s">
        <v>3</v>
      </c>
      <c r="F184" s="148" t="s">
        <v>139</v>
      </c>
      <c r="H184" s="149">
        <v>4</v>
      </c>
      <c r="L184" s="145"/>
      <c r="M184" s="150"/>
      <c r="N184" s="151"/>
      <c r="O184" s="151"/>
      <c r="P184" s="151"/>
      <c r="Q184" s="151"/>
      <c r="R184" s="151"/>
      <c r="S184" s="151"/>
      <c r="T184" s="152"/>
    </row>
    <row r="185" spans="1:22" s="13" customFormat="1" x14ac:dyDescent="0.2">
      <c r="B185" s="145"/>
      <c r="D185" s="146" t="s">
        <v>119</v>
      </c>
      <c r="E185" s="147" t="s">
        <v>3</v>
      </c>
      <c r="F185" s="148" t="s">
        <v>140</v>
      </c>
      <c r="H185" s="149">
        <v>4</v>
      </c>
      <c r="L185" s="145"/>
      <c r="M185" s="150"/>
      <c r="N185" s="151"/>
      <c r="O185" s="151"/>
      <c r="P185" s="151"/>
      <c r="Q185" s="151"/>
      <c r="R185" s="151"/>
      <c r="S185" s="151"/>
      <c r="T185" s="152"/>
    </row>
    <row r="186" spans="1:22" s="13" customFormat="1" x14ac:dyDescent="0.2">
      <c r="B186" s="145"/>
      <c r="D186" s="146" t="s">
        <v>119</v>
      </c>
      <c r="E186" s="147" t="s">
        <v>3</v>
      </c>
      <c r="F186" s="148" t="s">
        <v>141</v>
      </c>
      <c r="H186" s="149">
        <v>4</v>
      </c>
      <c r="L186" s="145"/>
      <c r="M186" s="150"/>
      <c r="N186" s="151"/>
      <c r="O186" s="151"/>
      <c r="P186" s="151"/>
      <c r="Q186" s="151"/>
      <c r="R186" s="151"/>
      <c r="S186" s="151"/>
      <c r="T186" s="152"/>
    </row>
    <row r="187" spans="1:22" s="14" customFormat="1" x14ac:dyDescent="0.2">
      <c r="B187" s="153"/>
      <c r="D187" s="146" t="s">
        <v>119</v>
      </c>
      <c r="E187" s="154" t="s">
        <v>3</v>
      </c>
      <c r="F187" s="155" t="s">
        <v>125</v>
      </c>
      <c r="H187" s="156">
        <v>16</v>
      </c>
      <c r="L187" s="153"/>
      <c r="M187" s="157"/>
      <c r="N187" s="158"/>
      <c r="O187" s="158"/>
      <c r="P187" s="158"/>
      <c r="Q187" s="158"/>
      <c r="R187" s="158"/>
      <c r="S187" s="158"/>
      <c r="T187" s="159"/>
    </row>
    <row r="188" spans="1:22" s="2" customFormat="1" ht="24.2" customHeight="1" x14ac:dyDescent="0.2">
      <c r="A188" s="29"/>
      <c r="B188" s="130"/>
      <c r="C188" s="131">
        <v>18</v>
      </c>
      <c r="D188" s="131" t="s">
        <v>111</v>
      </c>
      <c r="E188" s="132" t="s">
        <v>227</v>
      </c>
      <c r="F188" s="133" t="s">
        <v>228</v>
      </c>
      <c r="G188" s="134" t="s">
        <v>114</v>
      </c>
      <c r="H188" s="135">
        <v>44</v>
      </c>
      <c r="I188" s="337"/>
      <c r="J188" s="136">
        <f>ROUND(I188*H188,2)</f>
        <v>0</v>
      </c>
      <c r="K188" s="133" t="s">
        <v>115</v>
      </c>
      <c r="L188" s="30"/>
      <c r="M188" s="137" t="s">
        <v>3</v>
      </c>
      <c r="N188" s="138" t="s">
        <v>36</v>
      </c>
      <c r="O188" s="139">
        <v>5.8000000000000003E-2</v>
      </c>
      <c r="P188" s="139">
        <f>O188*H188</f>
        <v>2.552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U188" s="29"/>
      <c r="V188" s="29"/>
    </row>
    <row r="189" spans="1:22" s="2" customFormat="1" x14ac:dyDescent="0.2">
      <c r="A189" s="29"/>
      <c r="B189" s="30"/>
      <c r="C189" s="29"/>
      <c r="D189" s="141" t="s">
        <v>117</v>
      </c>
      <c r="E189" s="29"/>
      <c r="F189" s="142" t="s">
        <v>229</v>
      </c>
      <c r="G189" s="29"/>
      <c r="H189" s="29"/>
      <c r="I189" s="29"/>
      <c r="J189" s="29"/>
      <c r="K189" s="29"/>
      <c r="L189" s="30"/>
      <c r="M189" s="143"/>
      <c r="N189" s="144"/>
      <c r="O189" s="50"/>
      <c r="P189" s="50"/>
      <c r="Q189" s="50"/>
      <c r="R189" s="50"/>
      <c r="S189" s="50"/>
      <c r="T189" s="51"/>
      <c r="U189" s="29"/>
      <c r="V189" s="29"/>
    </row>
    <row r="190" spans="1:22" s="13" customFormat="1" x14ac:dyDescent="0.2">
      <c r="B190" s="145"/>
      <c r="D190" s="146" t="s">
        <v>119</v>
      </c>
      <c r="E190" s="147" t="s">
        <v>3</v>
      </c>
      <c r="F190" s="148" t="s">
        <v>120</v>
      </c>
      <c r="H190" s="149">
        <v>8</v>
      </c>
      <c r="L190" s="145"/>
      <c r="M190" s="150"/>
      <c r="N190" s="151"/>
      <c r="O190" s="151"/>
      <c r="P190" s="151"/>
      <c r="Q190" s="151"/>
      <c r="R190" s="151"/>
      <c r="S190" s="151"/>
      <c r="T190" s="152"/>
    </row>
    <row r="191" spans="1:22" s="13" customFormat="1" x14ac:dyDescent="0.2">
      <c r="B191" s="145"/>
      <c r="D191" s="146" t="s">
        <v>119</v>
      </c>
      <c r="E191" s="147" t="s">
        <v>3</v>
      </c>
      <c r="F191" s="148" t="s">
        <v>121</v>
      </c>
      <c r="H191" s="149">
        <v>8</v>
      </c>
      <c r="L191" s="145"/>
      <c r="M191" s="150"/>
      <c r="N191" s="151"/>
      <c r="O191" s="151"/>
      <c r="P191" s="151"/>
      <c r="Q191" s="151"/>
      <c r="R191" s="151"/>
      <c r="S191" s="151"/>
      <c r="T191" s="152"/>
    </row>
    <row r="192" spans="1:22" s="13" customFormat="1" x14ac:dyDescent="0.2">
      <c r="B192" s="145"/>
      <c r="D192" s="146" t="s">
        <v>119</v>
      </c>
      <c r="E192" s="147" t="s">
        <v>3</v>
      </c>
      <c r="F192" s="148" t="s">
        <v>122</v>
      </c>
      <c r="H192" s="149">
        <v>4</v>
      </c>
      <c r="L192" s="145"/>
      <c r="M192" s="150"/>
      <c r="N192" s="151"/>
      <c r="O192" s="151"/>
      <c r="P192" s="151"/>
      <c r="Q192" s="151"/>
      <c r="R192" s="151"/>
      <c r="S192" s="151"/>
      <c r="T192" s="152"/>
    </row>
    <row r="193" spans="1:22" s="13" customFormat="1" x14ac:dyDescent="0.2">
      <c r="B193" s="145"/>
      <c r="D193" s="146" t="s">
        <v>119</v>
      </c>
      <c r="E193" s="147" t="s">
        <v>3</v>
      </c>
      <c r="F193" s="148" t="s">
        <v>123</v>
      </c>
      <c r="H193" s="149">
        <v>4</v>
      </c>
      <c r="L193" s="145"/>
      <c r="M193" s="150"/>
      <c r="N193" s="151"/>
      <c r="O193" s="151"/>
      <c r="P193" s="151"/>
      <c r="Q193" s="151"/>
      <c r="R193" s="151"/>
      <c r="S193" s="151"/>
      <c r="T193" s="152"/>
    </row>
    <row r="194" spans="1:22" s="13" customFormat="1" x14ac:dyDescent="0.2">
      <c r="B194" s="145"/>
      <c r="D194" s="146" t="s">
        <v>119</v>
      </c>
      <c r="E194" s="147" t="s">
        <v>3</v>
      </c>
      <c r="F194" s="148" t="s">
        <v>124</v>
      </c>
      <c r="H194" s="149">
        <v>4</v>
      </c>
      <c r="L194" s="145"/>
      <c r="M194" s="150"/>
      <c r="N194" s="151"/>
      <c r="O194" s="151"/>
      <c r="P194" s="151"/>
      <c r="Q194" s="151"/>
      <c r="R194" s="151"/>
      <c r="S194" s="151"/>
      <c r="T194" s="152"/>
    </row>
    <row r="195" spans="1:22" s="13" customFormat="1" x14ac:dyDescent="0.2">
      <c r="B195" s="145"/>
      <c r="D195" s="146" t="s">
        <v>119</v>
      </c>
      <c r="E195" s="147" t="s">
        <v>3</v>
      </c>
      <c r="F195" s="148" t="s">
        <v>138</v>
      </c>
      <c r="H195" s="149">
        <v>4</v>
      </c>
      <c r="L195" s="145"/>
      <c r="M195" s="150"/>
      <c r="N195" s="151"/>
      <c r="O195" s="151"/>
      <c r="P195" s="151"/>
      <c r="Q195" s="151"/>
      <c r="R195" s="151"/>
      <c r="S195" s="151"/>
      <c r="T195" s="152"/>
    </row>
    <row r="196" spans="1:22" s="13" customFormat="1" x14ac:dyDescent="0.2">
      <c r="B196" s="145"/>
      <c r="D196" s="146" t="s">
        <v>119</v>
      </c>
      <c r="E196" s="147" t="s">
        <v>3</v>
      </c>
      <c r="F196" s="148" t="s">
        <v>139</v>
      </c>
      <c r="H196" s="149">
        <v>4</v>
      </c>
      <c r="L196" s="145"/>
      <c r="M196" s="150"/>
      <c r="N196" s="151"/>
      <c r="O196" s="151"/>
      <c r="P196" s="151"/>
      <c r="Q196" s="151"/>
      <c r="R196" s="151"/>
      <c r="S196" s="151"/>
      <c r="T196" s="152"/>
    </row>
    <row r="197" spans="1:22" s="13" customFormat="1" x14ac:dyDescent="0.2">
      <c r="B197" s="145"/>
      <c r="D197" s="146" t="s">
        <v>119</v>
      </c>
      <c r="E197" s="147" t="s">
        <v>3</v>
      </c>
      <c r="F197" s="148" t="s">
        <v>140</v>
      </c>
      <c r="H197" s="149">
        <v>4</v>
      </c>
      <c r="L197" s="145"/>
      <c r="M197" s="150"/>
      <c r="N197" s="151"/>
      <c r="O197" s="151"/>
      <c r="P197" s="151"/>
      <c r="Q197" s="151"/>
      <c r="R197" s="151"/>
      <c r="S197" s="151"/>
      <c r="T197" s="152"/>
    </row>
    <row r="198" spans="1:22" s="13" customFormat="1" x14ac:dyDescent="0.2">
      <c r="B198" s="145"/>
      <c r="D198" s="146" t="s">
        <v>119</v>
      </c>
      <c r="E198" s="147" t="s">
        <v>3</v>
      </c>
      <c r="F198" s="148" t="s">
        <v>141</v>
      </c>
      <c r="H198" s="149">
        <v>4</v>
      </c>
      <c r="L198" s="145"/>
      <c r="M198" s="150"/>
      <c r="N198" s="151"/>
      <c r="O198" s="151"/>
      <c r="P198" s="151"/>
      <c r="Q198" s="151"/>
      <c r="R198" s="151"/>
      <c r="S198" s="151"/>
      <c r="T198" s="152"/>
    </row>
    <row r="199" spans="1:22" s="14" customFormat="1" x14ac:dyDescent="0.2">
      <c r="B199" s="153"/>
      <c r="D199" s="146" t="s">
        <v>119</v>
      </c>
      <c r="E199" s="154" t="s">
        <v>3</v>
      </c>
      <c r="F199" s="155" t="s">
        <v>125</v>
      </c>
      <c r="H199" s="156">
        <v>44</v>
      </c>
      <c r="L199" s="153"/>
      <c r="M199" s="157"/>
      <c r="N199" s="158"/>
      <c r="O199" s="158"/>
      <c r="P199" s="158"/>
      <c r="Q199" s="158"/>
      <c r="R199" s="158"/>
      <c r="S199" s="158"/>
      <c r="T199" s="159"/>
    </row>
    <row r="200" spans="1:22" s="2" customFormat="1" ht="16.5" customHeight="1" x14ac:dyDescent="0.2">
      <c r="A200" s="29"/>
      <c r="B200" s="130"/>
      <c r="C200" s="160">
        <v>19</v>
      </c>
      <c r="D200" s="160" t="s">
        <v>188</v>
      </c>
      <c r="E200" s="161" t="s">
        <v>230</v>
      </c>
      <c r="F200" s="162" t="s">
        <v>231</v>
      </c>
      <c r="G200" s="163" t="s">
        <v>232</v>
      </c>
      <c r="H200" s="164">
        <v>0.88</v>
      </c>
      <c r="I200" s="338"/>
      <c r="J200" s="165">
        <f>ROUND(I200*H200,2)</f>
        <v>0</v>
      </c>
      <c r="K200" s="162" t="s">
        <v>115</v>
      </c>
      <c r="L200" s="166"/>
      <c r="M200" s="167" t="s">
        <v>3</v>
      </c>
      <c r="N200" s="168" t="s">
        <v>36</v>
      </c>
      <c r="O200" s="139">
        <v>0</v>
      </c>
      <c r="P200" s="139">
        <f>O200*H200</f>
        <v>0</v>
      </c>
      <c r="Q200" s="139">
        <v>1E-3</v>
      </c>
      <c r="R200" s="139">
        <f>Q200*H200</f>
        <v>8.8000000000000003E-4</v>
      </c>
      <c r="S200" s="139">
        <v>0</v>
      </c>
      <c r="T200" s="140">
        <f>S200*H200</f>
        <v>0</v>
      </c>
      <c r="U200" s="29"/>
      <c r="V200" s="29"/>
    </row>
    <row r="201" spans="1:22" s="13" customFormat="1" x14ac:dyDescent="0.2">
      <c r="B201" s="145"/>
      <c r="D201" s="146" t="s">
        <v>119</v>
      </c>
      <c r="E201" s="147" t="s">
        <v>3</v>
      </c>
      <c r="F201" s="148" t="s">
        <v>233</v>
      </c>
      <c r="H201" s="149">
        <v>44</v>
      </c>
      <c r="L201" s="145"/>
      <c r="M201" s="150"/>
      <c r="N201" s="151"/>
      <c r="O201" s="151"/>
      <c r="P201" s="151"/>
      <c r="Q201" s="151"/>
      <c r="R201" s="151"/>
      <c r="S201" s="151"/>
      <c r="T201" s="152"/>
    </row>
    <row r="202" spans="1:22" s="13" customFormat="1" x14ac:dyDescent="0.2">
      <c r="B202" s="145"/>
      <c r="D202" s="146" t="s">
        <v>119</v>
      </c>
      <c r="F202" s="148" t="s">
        <v>234</v>
      </c>
      <c r="H202" s="149">
        <v>0.88</v>
      </c>
      <c r="L202" s="145"/>
      <c r="M202" s="150"/>
      <c r="N202" s="151"/>
      <c r="O202" s="151"/>
      <c r="P202" s="151"/>
      <c r="Q202" s="151"/>
      <c r="R202" s="151"/>
      <c r="S202" s="151"/>
      <c r="T202" s="152"/>
    </row>
    <row r="203" spans="1:22" s="2" customFormat="1" ht="21.75" customHeight="1" x14ac:dyDescent="0.2">
      <c r="A203" s="29"/>
      <c r="B203" s="130"/>
      <c r="C203" s="131">
        <v>20</v>
      </c>
      <c r="D203" s="131" t="s">
        <v>111</v>
      </c>
      <c r="E203" s="132" t="s">
        <v>235</v>
      </c>
      <c r="F203" s="133" t="s">
        <v>236</v>
      </c>
      <c r="G203" s="134" t="s">
        <v>114</v>
      </c>
      <c r="H203" s="135">
        <v>28</v>
      </c>
      <c r="I203" s="337"/>
      <c r="J203" s="136">
        <f>ROUND(I203*H203,2)</f>
        <v>0</v>
      </c>
      <c r="K203" s="133" t="s">
        <v>115</v>
      </c>
      <c r="L203" s="30"/>
      <c r="M203" s="137" t="s">
        <v>3</v>
      </c>
      <c r="N203" s="138" t="s">
        <v>36</v>
      </c>
      <c r="O203" s="139">
        <v>1.9E-2</v>
      </c>
      <c r="P203" s="139">
        <f>O203*H203</f>
        <v>0.53200000000000003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U203" s="29"/>
      <c r="V203" s="29"/>
    </row>
    <row r="204" spans="1:22" s="2" customFormat="1" x14ac:dyDescent="0.2">
      <c r="A204" s="29"/>
      <c r="B204" s="30"/>
      <c r="C204" s="29"/>
      <c r="D204" s="141" t="s">
        <v>117</v>
      </c>
      <c r="E204" s="29"/>
      <c r="F204" s="142" t="s">
        <v>237</v>
      </c>
      <c r="G204" s="29"/>
      <c r="H204" s="29"/>
      <c r="I204" s="29"/>
      <c r="J204" s="29"/>
      <c r="K204" s="29"/>
      <c r="L204" s="30"/>
      <c r="M204" s="143"/>
      <c r="N204" s="144"/>
      <c r="O204" s="50"/>
      <c r="P204" s="50"/>
      <c r="Q204" s="50"/>
      <c r="R204" s="50"/>
      <c r="S204" s="50"/>
      <c r="T204" s="51"/>
      <c r="U204" s="29"/>
      <c r="V204" s="29"/>
    </row>
    <row r="205" spans="1:22" s="12" customFormat="1" ht="22.9" customHeight="1" x14ac:dyDescent="0.2">
      <c r="B205" s="120"/>
      <c r="D205" s="121" t="s">
        <v>64</v>
      </c>
      <c r="E205" s="128" t="s">
        <v>70</v>
      </c>
      <c r="F205" s="128" t="s">
        <v>238</v>
      </c>
      <c r="J205" s="129">
        <f>SUM(J206:J214)</f>
        <v>0</v>
      </c>
      <c r="L205" s="120"/>
      <c r="M205" s="124"/>
      <c r="N205" s="125"/>
      <c r="O205" s="125"/>
      <c r="P205" s="126">
        <f>SUM(P206:P215)</f>
        <v>3.1297350000000002</v>
      </c>
      <c r="Q205" s="125"/>
      <c r="R205" s="126">
        <f>SUM(R206:R215)</f>
        <v>0.89912199426000006</v>
      </c>
      <c r="S205" s="125"/>
      <c r="T205" s="127">
        <f>SUM(T206:T215)</f>
        <v>0</v>
      </c>
    </row>
    <row r="206" spans="1:22" s="2" customFormat="1" ht="21.75" customHeight="1" x14ac:dyDescent="0.2">
      <c r="A206" s="29"/>
      <c r="B206" s="130"/>
      <c r="C206" s="131">
        <v>21</v>
      </c>
      <c r="D206" s="131" t="s">
        <v>111</v>
      </c>
      <c r="E206" s="132" t="s">
        <v>239</v>
      </c>
      <c r="F206" s="326" t="s">
        <v>240</v>
      </c>
      <c r="G206" s="327" t="s">
        <v>145</v>
      </c>
      <c r="H206" s="321">
        <v>0.315</v>
      </c>
      <c r="I206" s="337"/>
      <c r="J206" s="136">
        <f>ROUND(I206*H206,2)</f>
        <v>0</v>
      </c>
      <c r="K206" s="133" t="s">
        <v>115</v>
      </c>
      <c r="L206" s="30"/>
      <c r="M206" s="137" t="s">
        <v>3</v>
      </c>
      <c r="N206" s="138" t="s">
        <v>36</v>
      </c>
      <c r="O206" s="139">
        <v>0.629</v>
      </c>
      <c r="P206" s="139">
        <f>O206*H206</f>
        <v>0.19813500000000001</v>
      </c>
      <c r="Q206" s="139">
        <v>2.3010222040000001</v>
      </c>
      <c r="R206" s="139">
        <f>Q206*H206</f>
        <v>0.72482199426000005</v>
      </c>
      <c r="S206" s="139">
        <v>0</v>
      </c>
      <c r="T206" s="140">
        <f>S206*H206</f>
        <v>0</v>
      </c>
      <c r="U206" s="29"/>
      <c r="V206" s="29"/>
    </row>
    <row r="207" spans="1:22" s="2" customFormat="1" x14ac:dyDescent="0.2">
      <c r="A207" s="29"/>
      <c r="B207" s="30"/>
      <c r="C207" s="29"/>
      <c r="D207" s="141" t="s">
        <v>117</v>
      </c>
      <c r="E207" s="29"/>
      <c r="F207" s="328" t="s">
        <v>241</v>
      </c>
      <c r="G207" s="185"/>
      <c r="H207" s="185"/>
      <c r="I207" s="29"/>
      <c r="J207" s="29"/>
      <c r="K207" s="29"/>
      <c r="L207" s="30"/>
      <c r="M207" s="143"/>
      <c r="N207" s="144"/>
      <c r="O207" s="50"/>
      <c r="P207" s="50"/>
      <c r="Q207" s="50"/>
      <c r="R207" s="50"/>
      <c r="S207" s="50"/>
      <c r="T207" s="51"/>
      <c r="U207" s="29"/>
      <c r="V207" s="29"/>
    </row>
    <row r="208" spans="1:22" s="13" customFormat="1" x14ac:dyDescent="0.2">
      <c r="B208" s="145"/>
      <c r="D208" s="146" t="s">
        <v>119</v>
      </c>
      <c r="E208" s="147" t="s">
        <v>3</v>
      </c>
      <c r="F208" s="329" t="s">
        <v>808</v>
      </c>
      <c r="G208" s="186"/>
      <c r="H208" s="323">
        <v>4.9459999999999997</v>
      </c>
      <c r="L208" s="145"/>
      <c r="M208" s="150"/>
      <c r="N208" s="151"/>
      <c r="O208" s="151"/>
      <c r="P208" s="151"/>
      <c r="Q208" s="151"/>
      <c r="R208" s="151"/>
      <c r="S208" s="151"/>
      <c r="T208" s="152"/>
    </row>
    <row r="209" spans="1:22" s="2" customFormat="1" ht="16.5" customHeight="1" x14ac:dyDescent="0.2">
      <c r="A209" s="29"/>
      <c r="B209" s="130"/>
      <c r="C209" s="131">
        <v>22</v>
      </c>
      <c r="D209" s="131" t="s">
        <v>111</v>
      </c>
      <c r="E209" s="132" t="s">
        <v>242</v>
      </c>
      <c r="F209" s="326" t="s">
        <v>243</v>
      </c>
      <c r="G209" s="327" t="s">
        <v>114</v>
      </c>
      <c r="H209" s="321">
        <v>4.2</v>
      </c>
      <c r="I209" s="337"/>
      <c r="J209" s="136">
        <f>ROUND(I209*H209,2)</f>
        <v>0</v>
      </c>
      <c r="K209" s="133" t="s">
        <v>115</v>
      </c>
      <c r="L209" s="30"/>
      <c r="M209" s="137" t="s">
        <v>3</v>
      </c>
      <c r="N209" s="138" t="s">
        <v>36</v>
      </c>
      <c r="O209" s="139">
        <v>0.36799999999999999</v>
      </c>
      <c r="P209" s="139">
        <f>O209*H209</f>
        <v>1.5456000000000001</v>
      </c>
      <c r="Q209" s="139">
        <v>3.5999999999999997E-2</v>
      </c>
      <c r="R209" s="139">
        <f>Q209*H209</f>
        <v>0.1512</v>
      </c>
      <c r="S209" s="139">
        <v>0</v>
      </c>
      <c r="T209" s="140">
        <f>S209*H209</f>
        <v>0</v>
      </c>
      <c r="U209" s="29"/>
      <c r="V209" s="29"/>
    </row>
    <row r="210" spans="1:22" s="2" customFormat="1" x14ac:dyDescent="0.2">
      <c r="A210" s="29"/>
      <c r="B210" s="30"/>
      <c r="C210" s="29"/>
      <c r="D210" s="141" t="s">
        <v>117</v>
      </c>
      <c r="E210" s="29"/>
      <c r="F210" s="328" t="s">
        <v>244</v>
      </c>
      <c r="G210" s="185"/>
      <c r="H210" s="185"/>
      <c r="I210" s="29"/>
      <c r="J210" s="29"/>
      <c r="K210" s="29"/>
      <c r="L210" s="30"/>
      <c r="M210" s="143"/>
      <c r="N210" s="144"/>
      <c r="O210" s="50"/>
      <c r="P210" s="50"/>
      <c r="Q210" s="50"/>
      <c r="R210" s="50"/>
      <c r="S210" s="50"/>
      <c r="T210" s="51"/>
      <c r="U210" s="29"/>
      <c r="V210" s="29"/>
    </row>
    <row r="211" spans="1:22" s="13" customFormat="1" x14ac:dyDescent="0.2">
      <c r="B211" s="145"/>
      <c r="D211" s="146" t="s">
        <v>119</v>
      </c>
      <c r="E211" s="147" t="s">
        <v>3</v>
      </c>
      <c r="F211" s="329" t="s">
        <v>809</v>
      </c>
      <c r="G211" s="186"/>
      <c r="H211" s="323">
        <v>42</v>
      </c>
      <c r="L211" s="145"/>
      <c r="M211" s="150"/>
      <c r="N211" s="151"/>
      <c r="O211" s="151"/>
      <c r="P211" s="151"/>
      <c r="Q211" s="151"/>
      <c r="R211" s="151"/>
      <c r="S211" s="151"/>
      <c r="T211" s="152"/>
    </row>
    <row r="212" spans="1:22" s="2" customFormat="1" ht="16.5" customHeight="1" x14ac:dyDescent="0.2">
      <c r="A212" s="29"/>
      <c r="B212" s="130"/>
      <c r="C212" s="131">
        <v>23</v>
      </c>
      <c r="D212" s="131" t="s">
        <v>111</v>
      </c>
      <c r="E212" s="132" t="s">
        <v>245</v>
      </c>
      <c r="F212" s="326" t="s">
        <v>246</v>
      </c>
      <c r="G212" s="327" t="s">
        <v>114</v>
      </c>
      <c r="H212" s="321">
        <v>4.2</v>
      </c>
      <c r="I212" s="337"/>
      <c r="J212" s="136">
        <f>ROUND(I212*H212,2)</f>
        <v>0</v>
      </c>
      <c r="K212" s="133" t="s">
        <v>115</v>
      </c>
      <c r="L212" s="30"/>
      <c r="M212" s="137" t="s">
        <v>3</v>
      </c>
      <c r="N212" s="138" t="s">
        <v>36</v>
      </c>
      <c r="O212" s="139">
        <v>0.33</v>
      </c>
      <c r="P212" s="139">
        <f>O212*H212</f>
        <v>1.3860000000000001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U212" s="29"/>
      <c r="V212" s="29"/>
    </row>
    <row r="213" spans="1:22" s="2" customFormat="1" x14ac:dyDescent="0.2">
      <c r="A213" s="29"/>
      <c r="B213" s="30"/>
      <c r="C213" s="29"/>
      <c r="D213" s="141" t="s">
        <v>117</v>
      </c>
      <c r="E213" s="29"/>
      <c r="F213" s="328" t="s">
        <v>247</v>
      </c>
      <c r="G213" s="185"/>
      <c r="H213" s="185"/>
      <c r="I213" s="29"/>
      <c r="J213" s="29"/>
      <c r="K213" s="29"/>
      <c r="L213" s="30"/>
      <c r="M213" s="143"/>
      <c r="N213" s="144"/>
      <c r="O213" s="50"/>
      <c r="P213" s="50"/>
      <c r="Q213" s="50"/>
      <c r="R213" s="50"/>
      <c r="S213" s="50"/>
      <c r="T213" s="51"/>
      <c r="U213" s="29"/>
      <c r="V213" s="29"/>
    </row>
    <row r="214" spans="1:22" s="2" customFormat="1" ht="16.5" customHeight="1" x14ac:dyDescent="0.2">
      <c r="A214" s="29"/>
      <c r="B214" s="130"/>
      <c r="C214" s="160">
        <v>24</v>
      </c>
      <c r="D214" s="160" t="s">
        <v>188</v>
      </c>
      <c r="E214" s="161" t="s">
        <v>248</v>
      </c>
      <c r="F214" s="330" t="s">
        <v>249</v>
      </c>
      <c r="G214" s="331" t="s">
        <v>175</v>
      </c>
      <c r="H214" s="325">
        <v>7.5</v>
      </c>
      <c r="I214" s="337"/>
      <c r="J214" s="165">
        <f>ROUND(I214*H214,2)</f>
        <v>0</v>
      </c>
      <c r="K214" s="162" t="s">
        <v>115</v>
      </c>
      <c r="L214" s="166"/>
      <c r="M214" s="167" t="s">
        <v>3</v>
      </c>
      <c r="N214" s="168" t="s">
        <v>36</v>
      </c>
      <c r="O214" s="139">
        <v>0</v>
      </c>
      <c r="P214" s="139">
        <f>O214*H214</f>
        <v>0</v>
      </c>
      <c r="Q214" s="139">
        <v>3.0799999999999998E-3</v>
      </c>
      <c r="R214" s="139">
        <f>Q214*H214</f>
        <v>2.3099999999999999E-2</v>
      </c>
      <c r="S214" s="139">
        <v>0</v>
      </c>
      <c r="T214" s="140">
        <f>S214*H214</f>
        <v>0</v>
      </c>
      <c r="U214" s="29"/>
      <c r="V214" s="29"/>
    </row>
    <row r="215" spans="1:22" s="13" customFormat="1" x14ac:dyDescent="0.2">
      <c r="B215" s="145"/>
      <c r="D215" s="146" t="s">
        <v>119</v>
      </c>
      <c r="E215" s="147" t="s">
        <v>3</v>
      </c>
      <c r="F215" s="148" t="s">
        <v>443</v>
      </c>
      <c r="H215" s="149">
        <v>37.5</v>
      </c>
      <c r="L215" s="145"/>
      <c r="M215" s="150"/>
      <c r="N215" s="151"/>
      <c r="O215" s="151"/>
      <c r="P215" s="151"/>
      <c r="Q215" s="151"/>
      <c r="R215" s="151"/>
      <c r="S215" s="151"/>
      <c r="T215" s="152"/>
    </row>
    <row r="216" spans="1:22" s="12" customFormat="1" ht="22.9" customHeight="1" x14ac:dyDescent="0.2">
      <c r="B216" s="120"/>
      <c r="D216" s="121" t="s">
        <v>64</v>
      </c>
      <c r="E216" s="128" t="s">
        <v>116</v>
      </c>
      <c r="F216" s="128" t="s">
        <v>250</v>
      </c>
      <c r="J216" s="129">
        <f>SUM(J217)</f>
        <v>0</v>
      </c>
      <c r="L216" s="120"/>
      <c r="M216" s="124"/>
      <c r="N216" s="125"/>
      <c r="O216" s="125"/>
      <c r="P216" s="126">
        <f>SUM(P217:P219)</f>
        <v>4.8320000000000002E-2</v>
      </c>
      <c r="Q216" s="125"/>
      <c r="R216" s="126">
        <f>SUM(R217:R219)</f>
        <v>0</v>
      </c>
      <c r="S216" s="125"/>
      <c r="T216" s="127">
        <f>SUM(T217:T219)</f>
        <v>0</v>
      </c>
    </row>
    <row r="217" spans="1:22" s="2" customFormat="1" ht="24.2" customHeight="1" x14ac:dyDescent="0.2">
      <c r="A217" s="29"/>
      <c r="B217" s="130"/>
      <c r="C217" s="131">
        <v>25</v>
      </c>
      <c r="D217" s="131" t="s">
        <v>111</v>
      </c>
      <c r="E217" s="132" t="s">
        <v>251</v>
      </c>
      <c r="F217" s="133" t="s">
        <v>252</v>
      </c>
      <c r="G217" s="134" t="s">
        <v>145</v>
      </c>
      <c r="H217" s="135">
        <v>0.04</v>
      </c>
      <c r="I217" s="337"/>
      <c r="J217" s="136">
        <f>ROUND(I217*H217,2)</f>
        <v>0</v>
      </c>
      <c r="K217" s="133" t="s">
        <v>115</v>
      </c>
      <c r="L217" s="30"/>
      <c r="M217" s="137" t="s">
        <v>3</v>
      </c>
      <c r="N217" s="138" t="s">
        <v>36</v>
      </c>
      <c r="O217" s="139">
        <v>1.208</v>
      </c>
      <c r="P217" s="139">
        <f>O217*H217</f>
        <v>4.8320000000000002E-2</v>
      </c>
      <c r="Q217" s="139">
        <v>0</v>
      </c>
      <c r="R217" s="139">
        <f>Q217*H217</f>
        <v>0</v>
      </c>
      <c r="S217" s="139">
        <v>0</v>
      </c>
      <c r="T217" s="140">
        <f>S217*H217</f>
        <v>0</v>
      </c>
      <c r="U217" s="29"/>
      <c r="V217" s="29"/>
    </row>
    <row r="218" spans="1:22" s="2" customFormat="1" x14ac:dyDescent="0.2">
      <c r="A218" s="29"/>
      <c r="B218" s="30"/>
      <c r="C218" s="29"/>
      <c r="D218" s="141" t="s">
        <v>117</v>
      </c>
      <c r="E218" s="29"/>
      <c r="F218" s="142" t="s">
        <v>253</v>
      </c>
      <c r="G218" s="29"/>
      <c r="H218" s="29"/>
      <c r="I218" s="29"/>
      <c r="J218" s="29"/>
      <c r="K218" s="29"/>
      <c r="L218" s="30"/>
      <c r="M218" s="143"/>
      <c r="N218" s="144"/>
      <c r="O218" s="50"/>
      <c r="P218" s="50"/>
      <c r="Q218" s="50"/>
      <c r="R218" s="50"/>
      <c r="S218" s="50"/>
      <c r="T218" s="51"/>
      <c r="U218" s="29"/>
      <c r="V218" s="29"/>
    </row>
    <row r="219" spans="1:22" s="13" customFormat="1" x14ac:dyDescent="0.2">
      <c r="B219" s="145"/>
      <c r="D219" s="146" t="s">
        <v>119</v>
      </c>
      <c r="E219" s="147" t="s">
        <v>3</v>
      </c>
      <c r="F219" s="148" t="s">
        <v>254</v>
      </c>
      <c r="H219" s="149">
        <v>0.04</v>
      </c>
      <c r="L219" s="145"/>
      <c r="M219" s="150"/>
      <c r="N219" s="151"/>
      <c r="O219" s="151"/>
      <c r="P219" s="151"/>
      <c r="Q219" s="151"/>
      <c r="R219" s="151"/>
      <c r="S219" s="151"/>
      <c r="T219" s="152"/>
    </row>
    <row r="220" spans="1:22" s="12" customFormat="1" ht="22.9" customHeight="1" x14ac:dyDescent="0.2">
      <c r="B220" s="120"/>
      <c r="D220" s="121" t="s">
        <v>64</v>
      </c>
      <c r="E220" s="128" t="s">
        <v>167</v>
      </c>
      <c r="F220" s="128" t="s">
        <v>255</v>
      </c>
      <c r="J220" s="129">
        <f>SUM(J221:J259)</f>
        <v>0</v>
      </c>
      <c r="L220" s="120"/>
      <c r="M220" s="124"/>
      <c r="N220" s="125"/>
      <c r="O220" s="125"/>
      <c r="P220" s="126">
        <f>SUM(P221:P259)</f>
        <v>81.233999999999995</v>
      </c>
      <c r="Q220" s="125"/>
      <c r="R220" s="126">
        <f>SUM(R221:R259)</f>
        <v>0.22809459000000004</v>
      </c>
      <c r="S220" s="125"/>
      <c r="T220" s="127">
        <f>SUM(T221:T259)</f>
        <v>5.1900000000000002E-2</v>
      </c>
    </row>
    <row r="221" spans="1:22" s="2" customFormat="1" ht="24.2" customHeight="1" x14ac:dyDescent="0.2">
      <c r="A221" s="29"/>
      <c r="B221" s="130"/>
      <c r="C221" s="131">
        <v>26</v>
      </c>
      <c r="D221" s="131" t="s">
        <v>111</v>
      </c>
      <c r="E221" s="132" t="s">
        <v>256</v>
      </c>
      <c r="F221" s="133" t="s">
        <v>257</v>
      </c>
      <c r="G221" s="134" t="s">
        <v>258</v>
      </c>
      <c r="H221" s="135">
        <v>2</v>
      </c>
      <c r="I221" s="337"/>
      <c r="J221" s="136">
        <f>ROUND(I221*H221,2)</f>
        <v>0</v>
      </c>
      <c r="K221" s="133" t="s">
        <v>115</v>
      </c>
      <c r="L221" s="30"/>
      <c r="M221" s="137" t="s">
        <v>3</v>
      </c>
      <c r="N221" s="138" t="s">
        <v>36</v>
      </c>
      <c r="O221" s="139">
        <v>0.75900000000000001</v>
      </c>
      <c r="P221" s="139">
        <f>O221*H221</f>
        <v>1.518</v>
      </c>
      <c r="Q221" s="139">
        <v>1.6692E-3</v>
      </c>
      <c r="R221" s="139">
        <f>Q221*H221</f>
        <v>3.3384E-3</v>
      </c>
      <c r="S221" s="139">
        <v>0</v>
      </c>
      <c r="T221" s="140">
        <f>S221*H221</f>
        <v>0</v>
      </c>
      <c r="U221" s="29"/>
      <c r="V221" s="29"/>
    </row>
    <row r="222" spans="1:22" s="2" customFormat="1" x14ac:dyDescent="0.2">
      <c r="A222" s="29"/>
      <c r="B222" s="30"/>
      <c r="C222" s="29"/>
      <c r="D222" s="141" t="s">
        <v>117</v>
      </c>
      <c r="E222" s="29"/>
      <c r="F222" s="142" t="s">
        <v>259</v>
      </c>
      <c r="G222" s="29"/>
      <c r="H222" s="29"/>
      <c r="I222" s="29"/>
      <c r="J222" s="29"/>
      <c r="K222" s="29"/>
      <c r="L222" s="30"/>
      <c r="M222" s="143"/>
      <c r="N222" s="144"/>
      <c r="O222" s="50"/>
      <c r="P222" s="50"/>
      <c r="Q222" s="50"/>
      <c r="R222" s="50"/>
      <c r="S222" s="50"/>
      <c r="T222" s="51"/>
      <c r="U222" s="29"/>
      <c r="V222" s="29"/>
    </row>
    <row r="223" spans="1:22" s="13" customFormat="1" x14ac:dyDescent="0.2">
      <c r="B223" s="145"/>
      <c r="D223" s="146" t="s">
        <v>119</v>
      </c>
      <c r="E223" s="147" t="s">
        <v>3</v>
      </c>
      <c r="F223" s="148" t="s">
        <v>260</v>
      </c>
      <c r="H223" s="149">
        <v>2</v>
      </c>
      <c r="L223" s="145"/>
      <c r="M223" s="150"/>
      <c r="N223" s="151"/>
      <c r="O223" s="151"/>
      <c r="P223" s="151"/>
      <c r="Q223" s="151"/>
      <c r="R223" s="151"/>
      <c r="S223" s="151"/>
      <c r="T223" s="152"/>
    </row>
    <row r="224" spans="1:22" s="2" customFormat="1" ht="24.2" customHeight="1" x14ac:dyDescent="0.2">
      <c r="A224" s="29"/>
      <c r="B224" s="130"/>
      <c r="C224" s="131">
        <v>27</v>
      </c>
      <c r="D224" s="131" t="s">
        <v>111</v>
      </c>
      <c r="E224" s="132" t="s">
        <v>261</v>
      </c>
      <c r="F224" s="133" t="s">
        <v>262</v>
      </c>
      <c r="G224" s="134" t="s">
        <v>258</v>
      </c>
      <c r="H224" s="135">
        <v>2</v>
      </c>
      <c r="I224" s="337"/>
      <c r="J224" s="136">
        <f>ROUND(I224*H224,2)</f>
        <v>0</v>
      </c>
      <c r="K224" s="133" t="s">
        <v>115</v>
      </c>
      <c r="L224" s="30"/>
      <c r="M224" s="137" t="s">
        <v>3</v>
      </c>
      <c r="N224" s="138" t="s">
        <v>36</v>
      </c>
      <c r="O224" s="139">
        <v>1.0069999999999999</v>
      </c>
      <c r="P224" s="139">
        <f>O224*H224</f>
        <v>2.0139999999999998</v>
      </c>
      <c r="Q224" s="139">
        <v>2.8243999999999999E-3</v>
      </c>
      <c r="R224" s="139">
        <f>Q224*H224</f>
        <v>5.6487999999999998E-3</v>
      </c>
      <c r="S224" s="139">
        <v>0</v>
      </c>
      <c r="T224" s="140">
        <f>S224*H224</f>
        <v>0</v>
      </c>
      <c r="U224" s="29"/>
      <c r="V224" s="29"/>
    </row>
    <row r="225" spans="1:22" s="2" customFormat="1" x14ac:dyDescent="0.2">
      <c r="A225" s="29"/>
      <c r="B225" s="30"/>
      <c r="C225" s="29"/>
      <c r="D225" s="141" t="s">
        <v>117</v>
      </c>
      <c r="E225" s="29"/>
      <c r="F225" s="142" t="s">
        <v>263</v>
      </c>
      <c r="G225" s="29"/>
      <c r="H225" s="29"/>
      <c r="I225" s="29"/>
      <c r="J225" s="29"/>
      <c r="K225" s="29"/>
      <c r="L225" s="30"/>
      <c r="M225" s="143"/>
      <c r="N225" s="144"/>
      <c r="O225" s="50"/>
      <c r="P225" s="50"/>
      <c r="Q225" s="50"/>
      <c r="R225" s="50"/>
      <c r="S225" s="50"/>
      <c r="T225" s="51"/>
      <c r="U225" s="29"/>
      <c r="V225" s="29"/>
    </row>
    <row r="226" spans="1:22" s="2" customFormat="1" ht="24.2" customHeight="1" x14ac:dyDescent="0.2">
      <c r="A226" s="29"/>
      <c r="B226" s="130"/>
      <c r="C226" s="160">
        <v>28</v>
      </c>
      <c r="D226" s="160" t="s">
        <v>188</v>
      </c>
      <c r="E226" s="161" t="s">
        <v>264</v>
      </c>
      <c r="F226" s="162" t="s">
        <v>265</v>
      </c>
      <c r="G226" s="163" t="s">
        <v>258</v>
      </c>
      <c r="H226" s="164">
        <v>1</v>
      </c>
      <c r="I226" s="338"/>
      <c r="J226" s="165">
        <f>ROUND(I226*H226,2)</f>
        <v>0</v>
      </c>
      <c r="K226" s="162" t="s">
        <v>3</v>
      </c>
      <c r="L226" s="166"/>
      <c r="M226" s="167" t="s">
        <v>3</v>
      </c>
      <c r="N226" s="168" t="s">
        <v>36</v>
      </c>
      <c r="O226" s="139">
        <v>0</v>
      </c>
      <c r="P226" s="139">
        <f>O226*H226</f>
        <v>0</v>
      </c>
      <c r="Q226" s="139">
        <v>1.0500000000000001E-2</v>
      </c>
      <c r="R226" s="139">
        <f>Q226*H226</f>
        <v>1.0500000000000001E-2</v>
      </c>
      <c r="S226" s="139">
        <v>0</v>
      </c>
      <c r="T226" s="140">
        <f>S226*H226</f>
        <v>0</v>
      </c>
      <c r="U226" s="29"/>
      <c r="V226" s="29"/>
    </row>
    <row r="227" spans="1:22" s="13" customFormat="1" x14ac:dyDescent="0.2">
      <c r="B227" s="145"/>
      <c r="D227" s="146" t="s">
        <v>119</v>
      </c>
      <c r="E227" s="147" t="s">
        <v>3</v>
      </c>
      <c r="F227" s="148" t="s">
        <v>266</v>
      </c>
      <c r="H227" s="149">
        <v>1</v>
      </c>
      <c r="L227" s="145"/>
      <c r="M227" s="150"/>
      <c r="N227" s="151"/>
      <c r="O227" s="151"/>
      <c r="P227" s="151"/>
      <c r="Q227" s="151"/>
      <c r="R227" s="151"/>
      <c r="S227" s="151"/>
      <c r="T227" s="152"/>
    </row>
    <row r="228" spans="1:22" s="2" customFormat="1" ht="49.15" customHeight="1" x14ac:dyDescent="0.2">
      <c r="A228" s="29"/>
      <c r="B228" s="130"/>
      <c r="C228" s="160">
        <v>29</v>
      </c>
      <c r="D228" s="160" t="s">
        <v>188</v>
      </c>
      <c r="E228" s="161" t="s">
        <v>267</v>
      </c>
      <c r="F228" s="162" t="s">
        <v>268</v>
      </c>
      <c r="G228" s="163" t="s">
        <v>258</v>
      </c>
      <c r="H228" s="164">
        <v>1</v>
      </c>
      <c r="I228" s="338"/>
      <c r="J228" s="165">
        <f>ROUND(I228*H228,2)</f>
        <v>0</v>
      </c>
      <c r="K228" s="162" t="s">
        <v>3</v>
      </c>
      <c r="L228" s="166"/>
      <c r="M228" s="167" t="s">
        <v>3</v>
      </c>
      <c r="N228" s="168" t="s">
        <v>36</v>
      </c>
      <c r="O228" s="139">
        <v>0</v>
      </c>
      <c r="P228" s="139">
        <f>O228*H228</f>
        <v>0</v>
      </c>
      <c r="Q228" s="139">
        <v>2.9499999999999998E-2</v>
      </c>
      <c r="R228" s="139">
        <f>Q228*H228</f>
        <v>2.9499999999999998E-2</v>
      </c>
      <c r="S228" s="139">
        <v>0</v>
      </c>
      <c r="T228" s="140">
        <f>S228*H228</f>
        <v>0</v>
      </c>
      <c r="U228" s="29"/>
      <c r="V228" s="29"/>
    </row>
    <row r="229" spans="1:22" s="13" customFormat="1" x14ac:dyDescent="0.2">
      <c r="B229" s="145"/>
      <c r="D229" s="146" t="s">
        <v>119</v>
      </c>
      <c r="E229" s="147" t="s">
        <v>3</v>
      </c>
      <c r="F229" s="148" t="s">
        <v>69</v>
      </c>
      <c r="H229" s="149">
        <v>1</v>
      </c>
      <c r="L229" s="145"/>
      <c r="M229" s="150"/>
      <c r="N229" s="151"/>
      <c r="O229" s="151"/>
      <c r="P229" s="151"/>
      <c r="Q229" s="151"/>
      <c r="R229" s="151"/>
      <c r="S229" s="151"/>
      <c r="T229" s="152"/>
    </row>
    <row r="230" spans="1:22" s="2" customFormat="1" ht="24.2" customHeight="1" x14ac:dyDescent="0.2">
      <c r="A230" s="29"/>
      <c r="B230" s="130"/>
      <c r="C230" s="131">
        <v>30</v>
      </c>
      <c r="D230" s="131" t="s">
        <v>111</v>
      </c>
      <c r="E230" s="132" t="s">
        <v>270</v>
      </c>
      <c r="F230" s="133" t="s">
        <v>271</v>
      </c>
      <c r="G230" s="134" t="s">
        <v>258</v>
      </c>
      <c r="H230" s="135">
        <v>1</v>
      </c>
      <c r="I230" s="337"/>
      <c r="J230" s="136">
        <f>ROUND(I230*H230,2)</f>
        <v>0</v>
      </c>
      <c r="K230" s="133" t="s">
        <v>115</v>
      </c>
      <c r="L230" s="30"/>
      <c r="M230" s="137" t="s">
        <v>3</v>
      </c>
      <c r="N230" s="138" t="s">
        <v>36</v>
      </c>
      <c r="O230" s="139">
        <v>0.67500000000000004</v>
      </c>
      <c r="P230" s="139">
        <f>O230*H230</f>
        <v>0.67500000000000004</v>
      </c>
      <c r="Q230" s="139">
        <v>0</v>
      </c>
      <c r="R230" s="139">
        <f>Q230*H230</f>
        <v>0</v>
      </c>
      <c r="S230" s="139">
        <v>0</v>
      </c>
      <c r="T230" s="140">
        <f>S230*H230</f>
        <v>0</v>
      </c>
      <c r="U230" s="29"/>
      <c r="V230" s="29"/>
    </row>
    <row r="231" spans="1:22" s="2" customFormat="1" x14ac:dyDescent="0.2">
      <c r="A231" s="29"/>
      <c r="B231" s="30"/>
      <c r="C231" s="29"/>
      <c r="D231" s="141" t="s">
        <v>117</v>
      </c>
      <c r="E231" s="29"/>
      <c r="F231" s="142" t="s">
        <v>272</v>
      </c>
      <c r="G231" s="29"/>
      <c r="H231" s="29"/>
      <c r="I231" s="29"/>
      <c r="J231" s="29"/>
      <c r="K231" s="29"/>
      <c r="L231" s="30"/>
      <c r="M231" s="143"/>
      <c r="N231" s="144"/>
      <c r="O231" s="50"/>
      <c r="P231" s="50"/>
      <c r="Q231" s="50"/>
      <c r="R231" s="50"/>
      <c r="S231" s="50"/>
      <c r="T231" s="51"/>
      <c r="U231" s="29"/>
      <c r="V231" s="29"/>
    </row>
    <row r="232" spans="1:22" s="13" customFormat="1" x14ac:dyDescent="0.2">
      <c r="B232" s="145"/>
      <c r="D232" s="146" t="s">
        <v>119</v>
      </c>
      <c r="E232" s="147" t="s">
        <v>3</v>
      </c>
      <c r="F232" s="148" t="s">
        <v>273</v>
      </c>
      <c r="H232" s="149">
        <v>1</v>
      </c>
      <c r="L232" s="145"/>
      <c r="M232" s="150"/>
      <c r="N232" s="151"/>
      <c r="O232" s="151"/>
      <c r="P232" s="151"/>
      <c r="Q232" s="151"/>
      <c r="R232" s="151"/>
      <c r="S232" s="151"/>
      <c r="T232" s="152"/>
    </row>
    <row r="233" spans="1:22" s="2" customFormat="1" ht="16.5" customHeight="1" x14ac:dyDescent="0.2">
      <c r="A233" s="29"/>
      <c r="B233" s="130"/>
      <c r="C233" s="160">
        <v>31</v>
      </c>
      <c r="D233" s="160" t="s">
        <v>188</v>
      </c>
      <c r="E233" s="161" t="s">
        <v>274</v>
      </c>
      <c r="F233" s="162" t="s">
        <v>275</v>
      </c>
      <c r="G233" s="163" t="s">
        <v>258</v>
      </c>
      <c r="H233" s="164">
        <v>1</v>
      </c>
      <c r="I233" s="338"/>
      <c r="J233" s="165">
        <f>ROUND(I233*H233,2)</f>
        <v>0</v>
      </c>
      <c r="K233" s="162" t="s">
        <v>115</v>
      </c>
      <c r="L233" s="166"/>
      <c r="M233" s="167" t="s">
        <v>3</v>
      </c>
      <c r="N233" s="168" t="s">
        <v>36</v>
      </c>
      <c r="O233" s="139">
        <v>0</v>
      </c>
      <c r="P233" s="139">
        <f>O233*H233</f>
        <v>0</v>
      </c>
      <c r="Q233" s="139">
        <v>7.2000000000000005E-4</v>
      </c>
      <c r="R233" s="139">
        <f>Q233*H233</f>
        <v>7.2000000000000005E-4</v>
      </c>
      <c r="S233" s="139">
        <v>0</v>
      </c>
      <c r="T233" s="140">
        <f>S233*H233</f>
        <v>0</v>
      </c>
      <c r="U233" s="29"/>
      <c r="V233" s="29"/>
    </row>
    <row r="234" spans="1:22" s="2" customFormat="1" ht="16.5" customHeight="1" x14ac:dyDescent="0.2">
      <c r="A234" s="29"/>
      <c r="B234" s="130"/>
      <c r="C234" s="160">
        <v>32</v>
      </c>
      <c r="D234" s="160" t="s">
        <v>188</v>
      </c>
      <c r="E234" s="161" t="s">
        <v>276</v>
      </c>
      <c r="F234" s="162" t="s">
        <v>277</v>
      </c>
      <c r="G234" s="163" t="s">
        <v>258</v>
      </c>
      <c r="H234" s="164">
        <v>1</v>
      </c>
      <c r="I234" s="338"/>
      <c r="J234" s="165">
        <f>ROUND(I234*H234,2)</f>
        <v>0</v>
      </c>
      <c r="K234" s="162" t="s">
        <v>115</v>
      </c>
      <c r="L234" s="166"/>
      <c r="M234" s="167" t="s">
        <v>3</v>
      </c>
      <c r="N234" s="168" t="s">
        <v>36</v>
      </c>
      <c r="O234" s="139">
        <v>0</v>
      </c>
      <c r="P234" s="139">
        <f>O234*H234</f>
        <v>0</v>
      </c>
      <c r="Q234" s="139">
        <v>4.0000000000000001E-3</v>
      </c>
      <c r="R234" s="139">
        <f>Q234*H234</f>
        <v>4.0000000000000001E-3</v>
      </c>
      <c r="S234" s="139">
        <v>0</v>
      </c>
      <c r="T234" s="140">
        <f>S234*H234</f>
        <v>0</v>
      </c>
      <c r="U234" s="29"/>
      <c r="V234" s="29"/>
    </row>
    <row r="235" spans="1:22" s="2" customFormat="1" ht="24.2" customHeight="1" x14ac:dyDescent="0.2">
      <c r="A235" s="29"/>
      <c r="B235" s="130"/>
      <c r="C235" s="131">
        <v>33</v>
      </c>
      <c r="D235" s="131" t="s">
        <v>111</v>
      </c>
      <c r="E235" s="132" t="s">
        <v>278</v>
      </c>
      <c r="F235" s="133" t="s">
        <v>279</v>
      </c>
      <c r="G235" s="134" t="s">
        <v>258</v>
      </c>
      <c r="H235" s="135">
        <v>3</v>
      </c>
      <c r="I235" s="337"/>
      <c r="J235" s="136">
        <f>ROUND(I235*H235,2)</f>
        <v>0</v>
      </c>
      <c r="K235" s="133" t="s">
        <v>115</v>
      </c>
      <c r="L235" s="30"/>
      <c r="M235" s="137" t="s">
        <v>3</v>
      </c>
      <c r="N235" s="138" t="s">
        <v>36</v>
      </c>
      <c r="O235" s="139">
        <v>1.7869999999999999</v>
      </c>
      <c r="P235" s="139">
        <f>O235*H235</f>
        <v>5.3609999999999998</v>
      </c>
      <c r="Q235" s="139">
        <v>0</v>
      </c>
      <c r="R235" s="139">
        <f>Q235*H235</f>
        <v>0</v>
      </c>
      <c r="S235" s="139">
        <v>1.7299999999999999E-2</v>
      </c>
      <c r="T235" s="140">
        <f>S235*H235</f>
        <v>5.1900000000000002E-2</v>
      </c>
      <c r="U235" s="29"/>
      <c r="V235" s="29"/>
    </row>
    <row r="236" spans="1:22" s="2" customFormat="1" x14ac:dyDescent="0.2">
      <c r="A236" s="29"/>
      <c r="B236" s="30"/>
      <c r="C236" s="29"/>
      <c r="D236" s="141" t="s">
        <v>117</v>
      </c>
      <c r="E236" s="29"/>
      <c r="F236" s="142" t="s">
        <v>280</v>
      </c>
      <c r="G236" s="29"/>
      <c r="H236" s="29"/>
      <c r="I236" s="29"/>
      <c r="J236" s="29"/>
      <c r="K236" s="29"/>
      <c r="L236" s="30"/>
      <c r="M236" s="143"/>
      <c r="N236" s="144"/>
      <c r="O236" s="50"/>
      <c r="P236" s="50"/>
      <c r="Q236" s="50"/>
      <c r="R236" s="50"/>
      <c r="S236" s="50"/>
      <c r="T236" s="51"/>
      <c r="U236" s="29"/>
      <c r="V236" s="29"/>
    </row>
    <row r="237" spans="1:22" s="13" customFormat="1" x14ac:dyDescent="0.2">
      <c r="B237" s="145"/>
      <c r="D237" s="146" t="s">
        <v>119</v>
      </c>
      <c r="E237" s="147" t="s">
        <v>3</v>
      </c>
      <c r="F237" s="148" t="s">
        <v>281</v>
      </c>
      <c r="H237" s="149">
        <v>3</v>
      </c>
      <c r="L237" s="145"/>
      <c r="M237" s="150"/>
      <c r="N237" s="151"/>
      <c r="O237" s="151"/>
      <c r="P237" s="151"/>
      <c r="Q237" s="151"/>
      <c r="R237" s="151"/>
      <c r="S237" s="151"/>
      <c r="T237" s="152"/>
    </row>
    <row r="238" spans="1:22" s="2" customFormat="1" ht="16.5" customHeight="1" x14ac:dyDescent="0.2">
      <c r="A238" s="29"/>
      <c r="B238" s="130"/>
      <c r="C238" s="131">
        <v>34</v>
      </c>
      <c r="D238" s="131" t="s">
        <v>111</v>
      </c>
      <c r="E238" s="132" t="s">
        <v>282</v>
      </c>
      <c r="F238" s="133" t="s">
        <v>283</v>
      </c>
      <c r="G238" s="134" t="s">
        <v>258</v>
      </c>
      <c r="H238" s="135">
        <v>1</v>
      </c>
      <c r="I238" s="337"/>
      <c r="J238" s="136">
        <f>ROUND(I238*H238,2)</f>
        <v>0</v>
      </c>
      <c r="K238" s="133" t="s">
        <v>115</v>
      </c>
      <c r="L238" s="30"/>
      <c r="M238" s="137" t="s">
        <v>3</v>
      </c>
      <c r="N238" s="138" t="s">
        <v>36</v>
      </c>
      <c r="O238" s="139">
        <v>1.333</v>
      </c>
      <c r="P238" s="139">
        <f>O238*H238</f>
        <v>1.333</v>
      </c>
      <c r="Q238" s="139">
        <v>1.3600000000000001E-3</v>
      </c>
      <c r="R238" s="139">
        <f>Q238*H238</f>
        <v>1.3600000000000001E-3</v>
      </c>
      <c r="S238" s="139">
        <v>0</v>
      </c>
      <c r="T238" s="140">
        <f>S238*H238</f>
        <v>0</v>
      </c>
      <c r="U238" s="29"/>
      <c r="V238" s="29"/>
    </row>
    <row r="239" spans="1:22" s="2" customFormat="1" x14ac:dyDescent="0.2">
      <c r="A239" s="29"/>
      <c r="B239" s="30"/>
      <c r="C239" s="29"/>
      <c r="D239" s="141" t="s">
        <v>117</v>
      </c>
      <c r="E239" s="29"/>
      <c r="F239" s="142" t="s">
        <v>284</v>
      </c>
      <c r="G239" s="29"/>
      <c r="H239" s="29"/>
      <c r="I239" s="29"/>
      <c r="J239" s="29"/>
      <c r="K239" s="29"/>
      <c r="L239" s="30"/>
      <c r="M239" s="143"/>
      <c r="N239" s="144"/>
      <c r="O239" s="50"/>
      <c r="P239" s="50"/>
      <c r="Q239" s="50"/>
      <c r="R239" s="50"/>
      <c r="S239" s="50"/>
      <c r="T239" s="51"/>
      <c r="U239" s="29"/>
      <c r="V239" s="29"/>
    </row>
    <row r="240" spans="1:22" s="13" customFormat="1" x14ac:dyDescent="0.2">
      <c r="B240" s="145"/>
      <c r="D240" s="146" t="s">
        <v>119</v>
      </c>
      <c r="E240" s="147" t="s">
        <v>3</v>
      </c>
      <c r="F240" s="148" t="s">
        <v>285</v>
      </c>
      <c r="H240" s="149">
        <v>1</v>
      </c>
      <c r="L240" s="145"/>
      <c r="M240" s="150"/>
      <c r="N240" s="151"/>
      <c r="O240" s="151"/>
      <c r="P240" s="151"/>
      <c r="Q240" s="151"/>
      <c r="R240" s="151"/>
      <c r="S240" s="151"/>
      <c r="T240" s="152"/>
    </row>
    <row r="241" spans="1:22" s="2" customFormat="1" ht="24.2" customHeight="1" x14ac:dyDescent="0.2">
      <c r="A241" s="29"/>
      <c r="B241" s="130"/>
      <c r="C241" s="131">
        <v>35</v>
      </c>
      <c r="D241" s="131" t="s">
        <v>111</v>
      </c>
      <c r="E241" s="132" t="s">
        <v>286</v>
      </c>
      <c r="F241" s="133" t="s">
        <v>287</v>
      </c>
      <c r="G241" s="134" t="s">
        <v>258</v>
      </c>
      <c r="H241" s="135">
        <v>1</v>
      </c>
      <c r="I241" s="337"/>
      <c r="J241" s="136">
        <f>ROUND(I241*H241,2)</f>
        <v>0</v>
      </c>
      <c r="K241" s="133" t="s">
        <v>115</v>
      </c>
      <c r="L241" s="30"/>
      <c r="M241" s="137" t="s">
        <v>3</v>
      </c>
      <c r="N241" s="138" t="s">
        <v>36</v>
      </c>
      <c r="O241" s="139">
        <v>1.8660000000000001</v>
      </c>
      <c r="P241" s="139">
        <f>O241*H241</f>
        <v>1.8660000000000001</v>
      </c>
      <c r="Q241" s="139">
        <v>1.65424E-3</v>
      </c>
      <c r="R241" s="139">
        <f>Q241*H241</f>
        <v>1.65424E-3</v>
      </c>
      <c r="S241" s="139">
        <v>0</v>
      </c>
      <c r="T241" s="140">
        <f>S241*H241</f>
        <v>0</v>
      </c>
      <c r="U241" s="29"/>
      <c r="V241" s="29"/>
    </row>
    <row r="242" spans="1:22" s="2" customFormat="1" x14ac:dyDescent="0.2">
      <c r="A242" s="29"/>
      <c r="B242" s="30"/>
      <c r="C242" s="29"/>
      <c r="D242" s="141" t="s">
        <v>117</v>
      </c>
      <c r="E242" s="29"/>
      <c r="F242" s="142" t="s">
        <v>288</v>
      </c>
      <c r="G242" s="29"/>
      <c r="H242" s="29"/>
      <c r="I242" s="29"/>
      <c r="J242" s="29"/>
      <c r="K242" s="29"/>
      <c r="L242" s="30"/>
      <c r="M242" s="143"/>
      <c r="N242" s="144"/>
      <c r="O242" s="50"/>
      <c r="P242" s="50"/>
      <c r="Q242" s="50"/>
      <c r="R242" s="50"/>
      <c r="S242" s="50"/>
      <c r="T242" s="51"/>
      <c r="U242" s="29"/>
      <c r="V242" s="29"/>
    </row>
    <row r="243" spans="1:22" s="13" customFormat="1" x14ac:dyDescent="0.2">
      <c r="B243" s="145"/>
      <c r="D243" s="146" t="s">
        <v>119</v>
      </c>
      <c r="E243" s="147" t="s">
        <v>3</v>
      </c>
      <c r="F243" s="148" t="s">
        <v>289</v>
      </c>
      <c r="H243" s="149">
        <v>1</v>
      </c>
      <c r="L243" s="145"/>
      <c r="M243" s="150"/>
      <c r="N243" s="151"/>
      <c r="O243" s="151"/>
      <c r="P243" s="151"/>
      <c r="Q243" s="151"/>
      <c r="R243" s="151"/>
      <c r="S243" s="151"/>
      <c r="T243" s="152"/>
    </row>
    <row r="244" spans="1:22" s="2" customFormat="1" ht="37.9" customHeight="1" x14ac:dyDescent="0.2">
      <c r="A244" s="29"/>
      <c r="B244" s="130"/>
      <c r="C244" s="160">
        <v>36</v>
      </c>
      <c r="D244" s="160" t="s">
        <v>188</v>
      </c>
      <c r="E244" s="161" t="s">
        <v>290</v>
      </c>
      <c r="F244" s="162" t="s">
        <v>291</v>
      </c>
      <c r="G244" s="163" t="s">
        <v>258</v>
      </c>
      <c r="H244" s="164">
        <v>1</v>
      </c>
      <c r="I244" s="338"/>
      <c r="J244" s="165">
        <f>ROUND(I244*H244,2)</f>
        <v>0</v>
      </c>
      <c r="K244" s="162" t="s">
        <v>3</v>
      </c>
      <c r="L244" s="166"/>
      <c r="M244" s="167" t="s">
        <v>3</v>
      </c>
      <c r="N244" s="168" t="s">
        <v>36</v>
      </c>
      <c r="O244" s="139">
        <v>0</v>
      </c>
      <c r="P244" s="139">
        <f>O244*H244</f>
        <v>0</v>
      </c>
      <c r="Q244" s="139">
        <v>2.4330000000000001E-2</v>
      </c>
      <c r="R244" s="139">
        <f>Q244*H244</f>
        <v>2.4330000000000001E-2</v>
      </c>
      <c r="S244" s="139">
        <v>0</v>
      </c>
      <c r="T244" s="140">
        <f>S244*H244</f>
        <v>0</v>
      </c>
      <c r="U244" s="29"/>
      <c r="V244" s="29"/>
    </row>
    <row r="245" spans="1:22" s="2" customFormat="1" ht="24.2" customHeight="1" x14ac:dyDescent="0.2">
      <c r="A245" s="29"/>
      <c r="B245" s="130"/>
      <c r="C245" s="160">
        <v>37</v>
      </c>
      <c r="D245" s="160" t="s">
        <v>188</v>
      </c>
      <c r="E245" s="161" t="s">
        <v>292</v>
      </c>
      <c r="F245" s="162" t="s">
        <v>293</v>
      </c>
      <c r="G245" s="163" t="s">
        <v>258</v>
      </c>
      <c r="H245" s="164">
        <v>1</v>
      </c>
      <c r="I245" s="338"/>
      <c r="J245" s="165">
        <f>ROUND(I245*H245,2)</f>
        <v>0</v>
      </c>
      <c r="K245" s="162" t="s">
        <v>3</v>
      </c>
      <c r="L245" s="166"/>
      <c r="M245" s="167" t="s">
        <v>3</v>
      </c>
      <c r="N245" s="168" t="s">
        <v>36</v>
      </c>
      <c r="O245" s="139">
        <v>0</v>
      </c>
      <c r="P245" s="139">
        <f>O245*H245</f>
        <v>0</v>
      </c>
      <c r="Q245" s="139">
        <v>5.45E-3</v>
      </c>
      <c r="R245" s="139">
        <f>Q245*H245</f>
        <v>5.45E-3</v>
      </c>
      <c r="S245" s="139">
        <v>0</v>
      </c>
      <c r="T245" s="140">
        <f>S245*H245</f>
        <v>0</v>
      </c>
      <c r="U245" s="29"/>
      <c r="V245" s="29"/>
    </row>
    <row r="246" spans="1:22" s="2" customFormat="1" ht="16.5" customHeight="1" x14ac:dyDescent="0.2">
      <c r="A246" s="29"/>
      <c r="B246" s="130"/>
      <c r="C246" s="131">
        <v>38</v>
      </c>
      <c r="D246" s="131" t="s">
        <v>111</v>
      </c>
      <c r="E246" s="132" t="s">
        <v>294</v>
      </c>
      <c r="F246" s="133" t="s">
        <v>295</v>
      </c>
      <c r="G246" s="134" t="s">
        <v>175</v>
      </c>
      <c r="H246" s="135">
        <v>533</v>
      </c>
      <c r="I246" s="337"/>
      <c r="J246" s="136">
        <f>ROUND(I246*H246,2)</f>
        <v>0</v>
      </c>
      <c r="K246" s="133" t="s">
        <v>115</v>
      </c>
      <c r="L246" s="30"/>
      <c r="M246" s="137" t="s">
        <v>3</v>
      </c>
      <c r="N246" s="138" t="s">
        <v>36</v>
      </c>
      <c r="O246" s="139">
        <v>4.3999999999999997E-2</v>
      </c>
      <c r="P246" s="139">
        <f>O246*H246</f>
        <v>23.451999999999998</v>
      </c>
      <c r="Q246" s="139">
        <v>0</v>
      </c>
      <c r="R246" s="139">
        <f>Q246*H246</f>
        <v>0</v>
      </c>
      <c r="S246" s="139">
        <v>0</v>
      </c>
      <c r="T246" s="140">
        <f>S246*H246</f>
        <v>0</v>
      </c>
      <c r="U246" s="29"/>
      <c r="V246" s="29"/>
    </row>
    <row r="247" spans="1:22" s="2" customFormat="1" x14ac:dyDescent="0.2">
      <c r="A247" s="29"/>
      <c r="B247" s="30"/>
      <c r="C247" s="29"/>
      <c r="D247" s="141" t="s">
        <v>117</v>
      </c>
      <c r="E247" s="29"/>
      <c r="F247" s="142" t="s">
        <v>296</v>
      </c>
      <c r="G247" s="29"/>
      <c r="H247" s="29"/>
      <c r="I247" s="29"/>
      <c r="J247" s="29"/>
      <c r="K247" s="29"/>
      <c r="L247" s="30"/>
      <c r="M247" s="143"/>
      <c r="N247" s="144"/>
      <c r="O247" s="50"/>
      <c r="P247" s="50"/>
      <c r="Q247" s="50"/>
      <c r="R247" s="50"/>
      <c r="S247" s="50"/>
      <c r="T247" s="51"/>
      <c r="U247" s="29"/>
      <c r="V247" s="29"/>
    </row>
    <row r="248" spans="1:22" s="2" customFormat="1" ht="16.5" customHeight="1" x14ac:dyDescent="0.2">
      <c r="A248" s="29"/>
      <c r="B248" s="130"/>
      <c r="C248" s="131">
        <v>39</v>
      </c>
      <c r="D248" s="131" t="s">
        <v>111</v>
      </c>
      <c r="E248" s="132" t="s">
        <v>297</v>
      </c>
      <c r="F248" s="133" t="s">
        <v>298</v>
      </c>
      <c r="G248" s="134" t="s">
        <v>175</v>
      </c>
      <c r="H248" s="135">
        <v>533</v>
      </c>
      <c r="I248" s="337"/>
      <c r="J248" s="136">
        <f>ROUND(I248*H248,2)</f>
        <v>0</v>
      </c>
      <c r="K248" s="133" t="s">
        <v>115</v>
      </c>
      <c r="L248" s="30"/>
      <c r="M248" s="137" t="s">
        <v>3</v>
      </c>
      <c r="N248" s="138" t="s">
        <v>36</v>
      </c>
      <c r="O248" s="139">
        <v>7.9000000000000001E-2</v>
      </c>
      <c r="P248" s="139">
        <f>O248*H248</f>
        <v>42.106999999999999</v>
      </c>
      <c r="Q248" s="139">
        <v>5.5000000000000003E-7</v>
      </c>
      <c r="R248" s="139">
        <f>Q248*H248</f>
        <v>2.9315E-4</v>
      </c>
      <c r="S248" s="139">
        <v>0</v>
      </c>
      <c r="T248" s="140">
        <f>S248*H248</f>
        <v>0</v>
      </c>
      <c r="U248" s="29"/>
      <c r="V248" s="29"/>
    </row>
    <row r="249" spans="1:22" s="2" customFormat="1" x14ac:dyDescent="0.2">
      <c r="A249" s="29"/>
      <c r="B249" s="30"/>
      <c r="C249" s="29"/>
      <c r="D249" s="141" t="s">
        <v>117</v>
      </c>
      <c r="E249" s="29"/>
      <c r="F249" s="142" t="s">
        <v>299</v>
      </c>
      <c r="G249" s="29"/>
      <c r="H249" s="29"/>
      <c r="I249" s="29"/>
      <c r="J249" s="29"/>
      <c r="K249" s="29"/>
      <c r="L249" s="30"/>
      <c r="M249" s="143"/>
      <c r="N249" s="144"/>
      <c r="O249" s="50"/>
      <c r="P249" s="50"/>
      <c r="Q249" s="50"/>
      <c r="R249" s="50"/>
      <c r="S249" s="50"/>
      <c r="T249" s="51"/>
      <c r="U249" s="29"/>
      <c r="V249" s="29"/>
    </row>
    <row r="250" spans="1:22" s="2" customFormat="1" ht="16.5" customHeight="1" x14ac:dyDescent="0.2">
      <c r="A250" s="29"/>
      <c r="B250" s="130"/>
      <c r="C250" s="131">
        <v>40</v>
      </c>
      <c r="D250" s="131" t="s">
        <v>111</v>
      </c>
      <c r="E250" s="132" t="s">
        <v>300</v>
      </c>
      <c r="F250" s="133" t="s">
        <v>301</v>
      </c>
      <c r="G250" s="134" t="s">
        <v>258</v>
      </c>
      <c r="H250" s="135">
        <v>2</v>
      </c>
      <c r="I250" s="337"/>
      <c r="J250" s="136">
        <f>ROUND(I250*H250,2)</f>
        <v>0</v>
      </c>
      <c r="K250" s="133" t="s">
        <v>115</v>
      </c>
      <c r="L250" s="30"/>
      <c r="M250" s="137" t="s">
        <v>3</v>
      </c>
      <c r="N250" s="138" t="s">
        <v>36</v>
      </c>
      <c r="O250" s="139">
        <v>0.86299999999999999</v>
      </c>
      <c r="P250" s="139">
        <f>O250*H250</f>
        <v>1.726</v>
      </c>
      <c r="Q250" s="139">
        <v>0.04</v>
      </c>
      <c r="R250" s="139">
        <f>Q250*H250</f>
        <v>0.08</v>
      </c>
      <c r="S250" s="139">
        <v>0</v>
      </c>
      <c r="T250" s="140">
        <f>S250*H250</f>
        <v>0</v>
      </c>
      <c r="U250" s="29"/>
      <c r="V250" s="29"/>
    </row>
    <row r="251" spans="1:22" s="2" customFormat="1" x14ac:dyDescent="0.2">
      <c r="A251" s="29"/>
      <c r="B251" s="30"/>
      <c r="C251" s="29"/>
      <c r="D251" s="141" t="s">
        <v>117</v>
      </c>
      <c r="E251" s="29"/>
      <c r="F251" s="142" t="s">
        <v>302</v>
      </c>
      <c r="G251" s="29"/>
      <c r="H251" s="29"/>
      <c r="I251" s="29"/>
      <c r="J251" s="29"/>
      <c r="K251" s="29"/>
      <c r="L251" s="30"/>
      <c r="M251" s="143"/>
      <c r="N251" s="144"/>
      <c r="O251" s="50"/>
      <c r="P251" s="50"/>
      <c r="Q251" s="50"/>
      <c r="R251" s="50"/>
      <c r="S251" s="50"/>
      <c r="T251" s="51"/>
      <c r="U251" s="29"/>
      <c r="V251" s="29"/>
    </row>
    <row r="252" spans="1:22" s="13" customFormat="1" x14ac:dyDescent="0.2">
      <c r="B252" s="145"/>
      <c r="D252" s="146" t="s">
        <v>119</v>
      </c>
      <c r="E252" s="147" t="s">
        <v>3</v>
      </c>
      <c r="F252" s="148" t="s">
        <v>303</v>
      </c>
      <c r="H252" s="149">
        <v>1</v>
      </c>
      <c r="L252" s="145"/>
      <c r="M252" s="150"/>
      <c r="N252" s="151"/>
      <c r="O252" s="151"/>
      <c r="P252" s="151"/>
      <c r="Q252" s="151"/>
      <c r="R252" s="151"/>
      <c r="S252" s="151"/>
      <c r="T252" s="152"/>
    </row>
    <row r="253" spans="1:22" s="13" customFormat="1" x14ac:dyDescent="0.2">
      <c r="B253" s="145"/>
      <c r="D253" s="146" t="s">
        <v>119</v>
      </c>
      <c r="E253" s="147" t="s">
        <v>3</v>
      </c>
      <c r="F253" s="148" t="s">
        <v>304</v>
      </c>
      <c r="H253" s="149">
        <v>1</v>
      </c>
      <c r="L253" s="145"/>
      <c r="M253" s="150"/>
      <c r="N253" s="151"/>
      <c r="O253" s="151"/>
      <c r="P253" s="151"/>
      <c r="Q253" s="151"/>
      <c r="R253" s="151"/>
      <c r="S253" s="151"/>
      <c r="T253" s="152"/>
    </row>
    <row r="254" spans="1:22" s="14" customFormat="1" x14ac:dyDescent="0.2">
      <c r="B254" s="153"/>
      <c r="D254" s="146" t="s">
        <v>119</v>
      </c>
      <c r="E254" s="154" t="s">
        <v>3</v>
      </c>
      <c r="F254" s="155" t="s">
        <v>125</v>
      </c>
      <c r="H254" s="156">
        <v>2</v>
      </c>
      <c r="L254" s="153"/>
      <c r="M254" s="157"/>
      <c r="N254" s="158"/>
      <c r="O254" s="158"/>
      <c r="P254" s="158"/>
      <c r="Q254" s="158"/>
      <c r="R254" s="158"/>
      <c r="S254" s="158"/>
      <c r="T254" s="159"/>
    </row>
    <row r="255" spans="1:22" s="2" customFormat="1" ht="24.2" customHeight="1" x14ac:dyDescent="0.2">
      <c r="A255" s="29"/>
      <c r="B255" s="130"/>
      <c r="C255" s="160">
        <v>41</v>
      </c>
      <c r="D255" s="160" t="s">
        <v>188</v>
      </c>
      <c r="E255" s="161" t="s">
        <v>305</v>
      </c>
      <c r="F255" s="162" t="s">
        <v>306</v>
      </c>
      <c r="G255" s="163" t="s">
        <v>258</v>
      </c>
      <c r="H255" s="164">
        <v>1</v>
      </c>
      <c r="I255" s="338"/>
      <c r="J255" s="165">
        <f>ROUND(I255*H255,2)</f>
        <v>0</v>
      </c>
      <c r="K255" s="162" t="s">
        <v>3</v>
      </c>
      <c r="L255" s="166"/>
      <c r="M255" s="167" t="s">
        <v>3</v>
      </c>
      <c r="N255" s="168" t="s">
        <v>36</v>
      </c>
      <c r="O255" s="139">
        <v>0</v>
      </c>
      <c r="P255" s="139">
        <f>O255*H255</f>
        <v>0</v>
      </c>
      <c r="Q255" s="139">
        <v>1.1299999999999999E-2</v>
      </c>
      <c r="R255" s="139">
        <f>Q255*H255</f>
        <v>1.1299999999999999E-2</v>
      </c>
      <c r="S255" s="139">
        <v>0</v>
      </c>
      <c r="T255" s="140">
        <f>S255*H255</f>
        <v>0</v>
      </c>
      <c r="U255" s="29"/>
      <c r="V255" s="29"/>
    </row>
    <row r="256" spans="1:22" s="2" customFormat="1" ht="16.5" customHeight="1" x14ac:dyDescent="0.2">
      <c r="A256" s="29"/>
      <c r="B256" s="130"/>
      <c r="C256" s="131">
        <v>42</v>
      </c>
      <c r="D256" s="131" t="s">
        <v>111</v>
      </c>
      <c r="E256" s="132" t="s">
        <v>307</v>
      </c>
      <c r="F256" s="133" t="s">
        <v>308</v>
      </c>
      <c r="G256" s="134" t="s">
        <v>258</v>
      </c>
      <c r="H256" s="135">
        <v>1</v>
      </c>
      <c r="I256" s="337"/>
      <c r="J256" s="136">
        <f>ROUND(I256*H256,2)</f>
        <v>0</v>
      </c>
      <c r="K256" s="133" t="s">
        <v>115</v>
      </c>
      <c r="L256" s="30"/>
      <c r="M256" s="137" t="s">
        <v>3</v>
      </c>
      <c r="N256" s="138" t="s">
        <v>36</v>
      </c>
      <c r="O256" s="139">
        <v>1.1819999999999999</v>
      </c>
      <c r="P256" s="139">
        <f>O256*H256</f>
        <v>1.1819999999999999</v>
      </c>
      <c r="Q256" s="139">
        <v>0.05</v>
      </c>
      <c r="R256" s="139">
        <f>Q256*H256</f>
        <v>0.05</v>
      </c>
      <c r="S256" s="139">
        <v>0</v>
      </c>
      <c r="T256" s="140">
        <f>S256*H256</f>
        <v>0</v>
      </c>
      <c r="U256" s="29"/>
      <c r="V256" s="29"/>
    </row>
    <row r="257" spans="1:22" s="2" customFormat="1" x14ac:dyDescent="0.2">
      <c r="A257" s="29"/>
      <c r="B257" s="30"/>
      <c r="C257" s="29"/>
      <c r="D257" s="141" t="s">
        <v>117</v>
      </c>
      <c r="E257" s="29"/>
      <c r="F257" s="142" t="s">
        <v>309</v>
      </c>
      <c r="G257" s="29"/>
      <c r="H257" s="29"/>
      <c r="I257" s="29"/>
      <c r="J257" s="29"/>
      <c r="K257" s="29"/>
      <c r="L257" s="30"/>
      <c r="M257" s="143"/>
      <c r="N257" s="144"/>
      <c r="O257" s="50"/>
      <c r="P257" s="50"/>
      <c r="Q257" s="50"/>
      <c r="R257" s="50"/>
      <c r="S257" s="50"/>
      <c r="T257" s="51"/>
      <c r="U257" s="29"/>
      <c r="V257" s="29"/>
    </row>
    <row r="258" spans="1:22" s="13" customFormat="1" x14ac:dyDescent="0.2">
      <c r="B258" s="145"/>
      <c r="D258" s="146" t="s">
        <v>119</v>
      </c>
      <c r="E258" s="147" t="s">
        <v>3</v>
      </c>
      <c r="F258" s="148" t="s">
        <v>285</v>
      </c>
      <c r="H258" s="149">
        <v>1</v>
      </c>
      <c r="L258" s="145"/>
      <c r="M258" s="150"/>
      <c r="N258" s="151"/>
      <c r="O258" s="151"/>
      <c r="P258" s="151"/>
      <c r="Q258" s="151"/>
      <c r="R258" s="151"/>
      <c r="S258" s="151"/>
      <c r="T258" s="152"/>
    </row>
    <row r="259" spans="1:22" s="2" customFormat="1" ht="24.2" customHeight="1" x14ac:dyDescent="0.2">
      <c r="A259" s="29"/>
      <c r="B259" s="130"/>
      <c r="C259" s="131">
        <v>43</v>
      </c>
      <c r="D259" s="131" t="s">
        <v>111</v>
      </c>
      <c r="E259" s="132" t="s">
        <v>310</v>
      </c>
      <c r="F259" s="133" t="s">
        <v>311</v>
      </c>
      <c r="G259" s="134" t="s">
        <v>175</v>
      </c>
      <c r="H259" s="135">
        <v>533</v>
      </c>
      <c r="I259" s="337"/>
      <c r="J259" s="136">
        <f>ROUND(I259*H259,2)</f>
        <v>0</v>
      </c>
      <c r="K259" s="133" t="s">
        <v>3</v>
      </c>
      <c r="L259" s="30"/>
      <c r="M259" s="137" t="s">
        <v>3</v>
      </c>
      <c r="N259" s="138" t="s">
        <v>36</v>
      </c>
      <c r="O259" s="139">
        <v>0</v>
      </c>
      <c r="P259" s="139">
        <f>O259*H259</f>
        <v>0</v>
      </c>
      <c r="Q259" s="139">
        <v>0</v>
      </c>
      <c r="R259" s="139">
        <f>Q259*H259</f>
        <v>0</v>
      </c>
      <c r="S259" s="139">
        <v>0</v>
      </c>
      <c r="T259" s="140">
        <f>S259*H259</f>
        <v>0</v>
      </c>
      <c r="U259" s="29"/>
      <c r="V259" s="29"/>
    </row>
    <row r="260" spans="1:22" s="12" customFormat="1" ht="22.9" customHeight="1" x14ac:dyDescent="0.2">
      <c r="B260" s="120"/>
      <c r="D260" s="121" t="s">
        <v>64</v>
      </c>
      <c r="E260" s="128" t="s">
        <v>312</v>
      </c>
      <c r="F260" s="128" t="s">
        <v>313</v>
      </c>
      <c r="J260" s="129">
        <f>SUM(J261:J268)</f>
        <v>0</v>
      </c>
      <c r="L260" s="120"/>
      <c r="M260" s="124"/>
      <c r="N260" s="125"/>
      <c r="O260" s="125"/>
      <c r="P260" s="126">
        <f>SUM(P261:P269)</f>
        <v>2.1423999999999999E-2</v>
      </c>
      <c r="Q260" s="125"/>
      <c r="R260" s="126">
        <f>SUM(R261:R269)</f>
        <v>0</v>
      </c>
      <c r="S260" s="125"/>
      <c r="T260" s="127">
        <f>SUM(T261:T269)</f>
        <v>0</v>
      </c>
    </row>
    <row r="261" spans="1:22" s="2" customFormat="1" ht="24.2" customHeight="1" x14ac:dyDescent="0.2">
      <c r="A261" s="29"/>
      <c r="B261" s="130"/>
      <c r="C261" s="131">
        <v>44</v>
      </c>
      <c r="D261" s="131" t="s">
        <v>111</v>
      </c>
      <c r="E261" s="132" t="s">
        <v>314</v>
      </c>
      <c r="F261" s="133" t="s">
        <v>315</v>
      </c>
      <c r="G261" s="134" t="s">
        <v>212</v>
      </c>
      <c r="H261" s="135">
        <v>5.1999999999999998E-2</v>
      </c>
      <c r="I261" s="337"/>
      <c r="J261" s="136">
        <f>ROUND(I261*H261,2)</f>
        <v>0</v>
      </c>
      <c r="K261" s="133" t="s">
        <v>115</v>
      </c>
      <c r="L261" s="30"/>
      <c r="M261" s="137" t="s">
        <v>3</v>
      </c>
      <c r="N261" s="138" t="s">
        <v>36</v>
      </c>
      <c r="O261" s="139">
        <v>0.08</v>
      </c>
      <c r="P261" s="139">
        <f>O261*H261</f>
        <v>4.1599999999999996E-3</v>
      </c>
      <c r="Q261" s="139">
        <v>0</v>
      </c>
      <c r="R261" s="139">
        <f>Q261*H261</f>
        <v>0</v>
      </c>
      <c r="S261" s="139">
        <v>0</v>
      </c>
      <c r="T261" s="140">
        <f>S261*H261</f>
        <v>0</v>
      </c>
      <c r="U261" s="29"/>
      <c r="V261" s="29"/>
    </row>
    <row r="262" spans="1:22" s="2" customFormat="1" x14ac:dyDescent="0.2">
      <c r="A262" s="29"/>
      <c r="B262" s="30"/>
      <c r="C262" s="29"/>
      <c r="D262" s="141" t="s">
        <v>117</v>
      </c>
      <c r="E262" s="29"/>
      <c r="F262" s="142" t="s">
        <v>316</v>
      </c>
      <c r="G262" s="29"/>
      <c r="H262" s="29"/>
      <c r="I262" s="29"/>
      <c r="J262" s="29"/>
      <c r="K262" s="29"/>
      <c r="L262" s="30"/>
      <c r="M262" s="143"/>
      <c r="N262" s="144"/>
      <c r="O262" s="50"/>
      <c r="P262" s="50"/>
      <c r="Q262" s="50"/>
      <c r="R262" s="50"/>
      <c r="S262" s="50"/>
      <c r="T262" s="51"/>
      <c r="U262" s="29"/>
      <c r="V262" s="29"/>
    </row>
    <row r="263" spans="1:22" s="2" customFormat="1" ht="24.2" customHeight="1" x14ac:dyDescent="0.2">
      <c r="A263" s="29"/>
      <c r="B263" s="130"/>
      <c r="C263" s="131">
        <v>45</v>
      </c>
      <c r="D263" s="131" t="s">
        <v>111</v>
      </c>
      <c r="E263" s="132" t="s">
        <v>317</v>
      </c>
      <c r="F263" s="133" t="s">
        <v>318</v>
      </c>
      <c r="G263" s="134" t="s">
        <v>212</v>
      </c>
      <c r="H263" s="135">
        <v>0.72799999999999998</v>
      </c>
      <c r="I263" s="337"/>
      <c r="J263" s="136">
        <f>ROUND(I263*H263,2)</f>
        <v>0</v>
      </c>
      <c r="K263" s="133" t="s">
        <v>115</v>
      </c>
      <c r="L263" s="30"/>
      <c r="M263" s="137" t="s">
        <v>3</v>
      </c>
      <c r="N263" s="138" t="s">
        <v>36</v>
      </c>
      <c r="O263" s="139">
        <v>1.4E-2</v>
      </c>
      <c r="P263" s="139">
        <f>O263*H263</f>
        <v>1.0192E-2</v>
      </c>
      <c r="Q263" s="139">
        <v>0</v>
      </c>
      <c r="R263" s="139">
        <f>Q263*H263</f>
        <v>0</v>
      </c>
      <c r="S263" s="139">
        <v>0</v>
      </c>
      <c r="T263" s="140">
        <f>S263*H263</f>
        <v>0</v>
      </c>
      <c r="U263" s="29"/>
      <c r="V263" s="29"/>
    </row>
    <row r="264" spans="1:22" s="2" customFormat="1" x14ac:dyDescent="0.2">
      <c r="A264" s="29"/>
      <c r="B264" s="30"/>
      <c r="C264" s="29"/>
      <c r="D264" s="141" t="s">
        <v>117</v>
      </c>
      <c r="E264" s="29"/>
      <c r="F264" s="142" t="s">
        <v>319</v>
      </c>
      <c r="G264" s="29"/>
      <c r="H264" s="29"/>
      <c r="I264" s="29"/>
      <c r="J264" s="29"/>
      <c r="K264" s="29"/>
      <c r="L264" s="30"/>
      <c r="M264" s="143"/>
      <c r="N264" s="144"/>
      <c r="O264" s="50"/>
      <c r="P264" s="50"/>
      <c r="Q264" s="50"/>
      <c r="R264" s="50"/>
      <c r="S264" s="50"/>
      <c r="T264" s="51"/>
      <c r="U264" s="29"/>
      <c r="V264" s="29"/>
    </row>
    <row r="265" spans="1:22" s="13" customFormat="1" x14ac:dyDescent="0.2">
      <c r="B265" s="145"/>
      <c r="D265" s="146" t="s">
        <v>119</v>
      </c>
      <c r="E265" s="147" t="s">
        <v>3</v>
      </c>
      <c r="F265" s="148" t="s">
        <v>320</v>
      </c>
      <c r="H265" s="149">
        <v>0.72799999999999998</v>
      </c>
      <c r="L265" s="145"/>
      <c r="M265" s="150"/>
      <c r="N265" s="151"/>
      <c r="O265" s="151"/>
      <c r="P265" s="151"/>
      <c r="Q265" s="151"/>
      <c r="R265" s="151"/>
      <c r="S265" s="151"/>
      <c r="T265" s="152"/>
    </row>
    <row r="266" spans="1:22" s="2" customFormat="1" ht="16.5" customHeight="1" x14ac:dyDescent="0.2">
      <c r="A266" s="29"/>
      <c r="B266" s="130"/>
      <c r="C266" s="131">
        <v>46</v>
      </c>
      <c r="D266" s="131" t="s">
        <v>111</v>
      </c>
      <c r="E266" s="132" t="s">
        <v>321</v>
      </c>
      <c r="F266" s="133" t="s">
        <v>322</v>
      </c>
      <c r="G266" s="134" t="s">
        <v>212</v>
      </c>
      <c r="H266" s="135">
        <v>5.1999999999999998E-2</v>
      </c>
      <c r="I266" s="337"/>
      <c r="J266" s="136">
        <f>ROUND(I266*H266,2)</f>
        <v>0</v>
      </c>
      <c r="K266" s="133" t="s">
        <v>115</v>
      </c>
      <c r="L266" s="30"/>
      <c r="M266" s="137" t="s">
        <v>3</v>
      </c>
      <c r="N266" s="138" t="s">
        <v>36</v>
      </c>
      <c r="O266" s="139">
        <v>0.13600000000000001</v>
      </c>
      <c r="P266" s="139">
        <f>O266*H266</f>
        <v>7.0720000000000002E-3</v>
      </c>
      <c r="Q266" s="139">
        <v>0</v>
      </c>
      <c r="R266" s="139">
        <f>Q266*H266</f>
        <v>0</v>
      </c>
      <c r="S266" s="139">
        <v>0</v>
      </c>
      <c r="T266" s="140">
        <f>S266*H266</f>
        <v>0</v>
      </c>
      <c r="U266" s="29"/>
      <c r="V266" s="29"/>
    </row>
    <row r="267" spans="1:22" s="2" customFormat="1" x14ac:dyDescent="0.2">
      <c r="A267" s="29"/>
      <c r="B267" s="30"/>
      <c r="C267" s="29"/>
      <c r="D267" s="141" t="s">
        <v>117</v>
      </c>
      <c r="E267" s="29"/>
      <c r="F267" s="142" t="s">
        <v>323</v>
      </c>
      <c r="G267" s="29"/>
      <c r="H267" s="29"/>
      <c r="I267" s="29"/>
      <c r="J267" s="29"/>
      <c r="K267" s="29"/>
      <c r="L267" s="30"/>
      <c r="M267" s="143"/>
      <c r="N267" s="144"/>
      <c r="O267" s="50"/>
      <c r="P267" s="50"/>
      <c r="Q267" s="50"/>
      <c r="R267" s="50"/>
      <c r="S267" s="50"/>
      <c r="T267" s="51"/>
      <c r="U267" s="29"/>
      <c r="V267" s="29"/>
    </row>
    <row r="268" spans="1:22" s="2" customFormat="1" ht="24.2" customHeight="1" x14ac:dyDescent="0.2">
      <c r="A268" s="29"/>
      <c r="B268" s="130"/>
      <c r="C268" s="131">
        <v>47</v>
      </c>
      <c r="D268" s="131" t="s">
        <v>111</v>
      </c>
      <c r="E268" s="132" t="s">
        <v>324</v>
      </c>
      <c r="F268" s="133" t="s">
        <v>325</v>
      </c>
      <c r="G268" s="134" t="s">
        <v>212</v>
      </c>
      <c r="H268" s="135">
        <v>5.1999999999999998E-2</v>
      </c>
      <c r="I268" s="337"/>
      <c r="J268" s="136">
        <f>ROUND(I268*H268,2)</f>
        <v>0</v>
      </c>
      <c r="K268" s="133" t="s">
        <v>115</v>
      </c>
      <c r="L268" s="30"/>
      <c r="M268" s="137" t="s">
        <v>3</v>
      </c>
      <c r="N268" s="138" t="s">
        <v>36</v>
      </c>
      <c r="O268" s="139">
        <v>0</v>
      </c>
      <c r="P268" s="139">
        <f>O268*H268</f>
        <v>0</v>
      </c>
      <c r="Q268" s="139">
        <v>0</v>
      </c>
      <c r="R268" s="139">
        <f>Q268*H268</f>
        <v>0</v>
      </c>
      <c r="S268" s="139">
        <v>0</v>
      </c>
      <c r="T268" s="140">
        <f>S268*H268</f>
        <v>0</v>
      </c>
      <c r="U268" s="29"/>
      <c r="V268" s="29"/>
    </row>
    <row r="269" spans="1:22" s="2" customFormat="1" x14ac:dyDescent="0.2">
      <c r="A269" s="29"/>
      <c r="B269" s="30"/>
      <c r="C269" s="29"/>
      <c r="D269" s="141" t="s">
        <v>117</v>
      </c>
      <c r="E269" s="29"/>
      <c r="F269" s="142" t="s">
        <v>326</v>
      </c>
      <c r="G269" s="29"/>
      <c r="H269" s="29"/>
      <c r="I269" s="29"/>
      <c r="J269" s="29"/>
      <c r="K269" s="29"/>
      <c r="L269" s="30"/>
      <c r="M269" s="143"/>
      <c r="N269" s="144"/>
      <c r="O269" s="50"/>
      <c r="P269" s="50"/>
      <c r="Q269" s="50"/>
      <c r="R269" s="50"/>
      <c r="S269" s="50"/>
      <c r="T269" s="51"/>
      <c r="U269" s="29"/>
      <c r="V269" s="29"/>
    </row>
    <row r="270" spans="1:22" s="12" customFormat="1" ht="25.9" customHeight="1" x14ac:dyDescent="0.2">
      <c r="B270" s="120"/>
      <c r="D270" s="121" t="s">
        <v>64</v>
      </c>
      <c r="E270" s="122" t="s">
        <v>327</v>
      </c>
      <c r="F270" s="122" t="s">
        <v>328</v>
      </c>
      <c r="J270" s="123">
        <f>J271</f>
        <v>0</v>
      </c>
      <c r="L270" s="120"/>
      <c r="M270" s="124"/>
      <c r="N270" s="125"/>
      <c r="O270" s="125"/>
      <c r="P270" s="126">
        <f>P271</f>
        <v>0.40499999999999997</v>
      </c>
      <c r="Q270" s="125"/>
      <c r="R270" s="126">
        <f>R271</f>
        <v>3.4971000000000004E-4</v>
      </c>
      <c r="S270" s="125"/>
      <c r="T270" s="127">
        <f>T271</f>
        <v>0</v>
      </c>
    </row>
    <row r="271" spans="1:22" s="12" customFormat="1" ht="22.9" customHeight="1" x14ac:dyDescent="0.2">
      <c r="B271" s="120"/>
      <c r="D271" s="121" t="s">
        <v>64</v>
      </c>
      <c r="E271" s="128" t="s">
        <v>329</v>
      </c>
      <c r="F271" s="128" t="s">
        <v>330</v>
      </c>
      <c r="J271" s="129">
        <f>SUM(J272)</f>
        <v>0</v>
      </c>
      <c r="L271" s="120"/>
      <c r="M271" s="124"/>
      <c r="N271" s="125"/>
      <c r="O271" s="125"/>
      <c r="P271" s="126">
        <f>SUM(P272:P274)</f>
        <v>0.40499999999999997</v>
      </c>
      <c r="Q271" s="125"/>
      <c r="R271" s="126">
        <f>SUM(R272:R274)</f>
        <v>3.4971000000000004E-4</v>
      </c>
      <c r="S271" s="125"/>
      <c r="T271" s="127">
        <f>SUM(T272:T274)</f>
        <v>0</v>
      </c>
    </row>
    <row r="272" spans="1:22" s="2" customFormat="1" ht="24.2" customHeight="1" x14ac:dyDescent="0.2">
      <c r="A272" s="29"/>
      <c r="B272" s="130"/>
      <c r="C272" s="131">
        <v>48</v>
      </c>
      <c r="D272" s="131" t="s">
        <v>111</v>
      </c>
      <c r="E272" s="132" t="s">
        <v>331</v>
      </c>
      <c r="F272" s="326" t="s">
        <v>332</v>
      </c>
      <c r="G272" s="327" t="s">
        <v>175</v>
      </c>
      <c r="H272" s="321">
        <v>7.5</v>
      </c>
      <c r="I272" s="337"/>
      <c r="J272" s="136">
        <f>ROUND(I272*H272,2)</f>
        <v>0</v>
      </c>
      <c r="K272" s="133" t="s">
        <v>115</v>
      </c>
      <c r="L272" s="30"/>
      <c r="M272" s="137" t="s">
        <v>3</v>
      </c>
      <c r="N272" s="138" t="s">
        <v>36</v>
      </c>
      <c r="O272" s="139">
        <v>5.3999999999999999E-2</v>
      </c>
      <c r="P272" s="139">
        <f>O272*H272</f>
        <v>0.40499999999999997</v>
      </c>
      <c r="Q272" s="139">
        <v>4.6628000000000001E-5</v>
      </c>
      <c r="R272" s="139">
        <f>Q272*H272</f>
        <v>3.4971000000000004E-4</v>
      </c>
      <c r="S272" s="139">
        <v>0</v>
      </c>
      <c r="T272" s="140">
        <f>S272*H272</f>
        <v>0</v>
      </c>
      <c r="U272" s="29"/>
      <c r="V272" s="29"/>
    </row>
    <row r="273" spans="1:22" s="2" customFormat="1" x14ac:dyDescent="0.2">
      <c r="A273" s="29"/>
      <c r="B273" s="30"/>
      <c r="C273" s="29"/>
      <c r="D273" s="141" t="s">
        <v>117</v>
      </c>
      <c r="E273" s="29"/>
      <c r="F273" s="142" t="s">
        <v>333</v>
      </c>
      <c r="G273" s="29"/>
      <c r="H273" s="29"/>
      <c r="I273" s="29"/>
      <c r="J273" s="29"/>
      <c r="K273" s="29"/>
      <c r="L273" s="30"/>
      <c r="M273" s="143"/>
      <c r="N273" s="144"/>
      <c r="O273" s="50"/>
      <c r="P273" s="50"/>
      <c r="Q273" s="50"/>
      <c r="R273" s="50"/>
      <c r="S273" s="50"/>
      <c r="T273" s="51"/>
      <c r="U273" s="29"/>
      <c r="V273" s="29"/>
    </row>
    <row r="274" spans="1:22" s="13" customFormat="1" x14ac:dyDescent="0.2">
      <c r="B274" s="145"/>
      <c r="D274" s="146" t="s">
        <v>119</v>
      </c>
      <c r="E274" s="147" t="s">
        <v>3</v>
      </c>
      <c r="F274" s="148" t="s">
        <v>443</v>
      </c>
      <c r="H274" s="149">
        <v>37.5</v>
      </c>
      <c r="L274" s="145"/>
      <c r="M274" s="176"/>
      <c r="N274" s="177"/>
      <c r="O274" s="177"/>
      <c r="P274" s="177"/>
      <c r="Q274" s="177"/>
      <c r="R274" s="177"/>
      <c r="S274" s="177"/>
      <c r="T274" s="178"/>
    </row>
    <row r="275" spans="1:22" s="2" customFormat="1" ht="6.95" customHeight="1" x14ac:dyDescent="0.2">
      <c r="A275" s="29"/>
      <c r="B275" s="39"/>
      <c r="C275" s="40"/>
      <c r="D275" s="40"/>
      <c r="E275" s="40"/>
      <c r="F275" s="40"/>
      <c r="G275" s="40"/>
      <c r="H275" s="40"/>
      <c r="I275" s="40"/>
      <c r="J275" s="40"/>
      <c r="K275" s="40"/>
      <c r="L275" s="30"/>
      <c r="M275" s="29"/>
      <c r="O275" s="29"/>
      <c r="P275" s="29"/>
      <c r="Q275" s="29"/>
      <c r="R275" s="29"/>
      <c r="S275" s="29"/>
      <c r="T275" s="29"/>
      <c r="U275" s="29"/>
      <c r="V275" s="29"/>
    </row>
  </sheetData>
  <autoFilter ref="C86:K274"/>
  <mergeCells count="8">
    <mergeCell ref="E77:H77"/>
    <mergeCell ref="E79:H79"/>
    <mergeCell ref="L2:U2"/>
    <mergeCell ref="E7:H7"/>
    <mergeCell ref="E9:H9"/>
    <mergeCell ref="E27:H27"/>
    <mergeCell ref="E48:H48"/>
    <mergeCell ref="E50:H50"/>
  </mergeCells>
  <hyperlinks>
    <hyperlink ref="F91" r:id="rId1"/>
    <hyperlink ref="F99" r:id="rId2"/>
    <hyperlink ref="F101" r:id="rId3"/>
    <hyperlink ref="F103" r:id="rId4"/>
    <hyperlink ref="F110" r:id="rId5"/>
    <hyperlink ref="F118" r:id="rId6"/>
    <hyperlink ref="F127" r:id="rId7"/>
    <hyperlink ref="F135" r:id="rId8"/>
    <hyperlink ref="F144" r:id="rId9"/>
    <hyperlink ref="F155" r:id="rId10"/>
    <hyperlink ref="F159" r:id="rId11"/>
    <hyperlink ref="F161" r:id="rId12"/>
    <hyperlink ref="F166" r:id="rId13"/>
    <hyperlink ref="F171" r:id="rId14"/>
    <hyperlink ref="F174" r:id="rId15"/>
    <hyperlink ref="F182" r:id="rId16"/>
    <hyperlink ref="F189" r:id="rId17"/>
    <hyperlink ref="F204" r:id="rId18"/>
    <hyperlink ref="F207" r:id="rId19"/>
    <hyperlink ref="F210" r:id="rId20"/>
    <hyperlink ref="F213" r:id="rId21"/>
    <hyperlink ref="F218" r:id="rId22"/>
    <hyperlink ref="F222" r:id="rId23"/>
    <hyperlink ref="F225" r:id="rId24"/>
    <hyperlink ref="F231" r:id="rId25"/>
    <hyperlink ref="F236" r:id="rId26"/>
    <hyperlink ref="F239" r:id="rId27"/>
    <hyperlink ref="F242" r:id="rId28"/>
    <hyperlink ref="F247" r:id="rId29"/>
    <hyperlink ref="F249" r:id="rId30"/>
    <hyperlink ref="F251" r:id="rId31"/>
    <hyperlink ref="F257" r:id="rId32"/>
    <hyperlink ref="F262" r:id="rId33"/>
    <hyperlink ref="F264" r:id="rId34"/>
    <hyperlink ref="F267" r:id="rId35"/>
    <hyperlink ref="F269" r:id="rId36"/>
    <hyperlink ref="F273" r:id="rId37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38"/>
  <headerFooter>
    <oddFooter>&amp;CStrana &amp;P z &amp;N</oddFooter>
  </headerFooter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6"/>
  <sheetViews>
    <sheetView showGridLines="0" topLeftCell="A74" zoomScale="70" zoomScaleNormal="70" workbookViewId="0">
      <selection activeCell="I93" sqref="I9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</cols>
  <sheetData>
    <row r="1" spans="1:21" x14ac:dyDescent="0.2">
      <c r="A1" s="84"/>
    </row>
    <row r="2" spans="1:21" s="1" customFormat="1" ht="36.950000000000003" customHeight="1" x14ac:dyDescent="0.2">
      <c r="L2" s="378" t="s">
        <v>4</v>
      </c>
      <c r="M2" s="385"/>
      <c r="N2" s="385"/>
      <c r="O2" s="385"/>
      <c r="P2" s="385"/>
      <c r="Q2" s="385"/>
      <c r="R2" s="385"/>
      <c r="S2" s="385"/>
      <c r="T2" s="385"/>
      <c r="U2" s="385"/>
    </row>
    <row r="3" spans="1:21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21" s="1" customFormat="1" ht="24.95" customHeight="1" x14ac:dyDescent="0.2">
      <c r="B4" s="19"/>
      <c r="D4" s="20" t="s">
        <v>81</v>
      </c>
      <c r="L4" s="19"/>
      <c r="M4" s="85" t="s">
        <v>7</v>
      </c>
    </row>
    <row r="5" spans="1:21" s="1" customFormat="1" ht="6.95" customHeight="1" x14ac:dyDescent="0.2">
      <c r="B5" s="19"/>
      <c r="L5" s="19"/>
    </row>
    <row r="6" spans="1:21" s="1" customFormat="1" ht="12" customHeight="1" x14ac:dyDescent="0.2">
      <c r="B6" s="19"/>
      <c r="D6" s="25" t="s">
        <v>10</v>
      </c>
      <c r="L6" s="19"/>
    </row>
    <row r="7" spans="1:21" s="1" customFormat="1" ht="16.5" customHeight="1" x14ac:dyDescent="0.2">
      <c r="B7" s="19"/>
      <c r="E7" s="391" t="str">
        <f>'Rekapitulace stavby'!K6</f>
        <v>Vodovod Bilinka</v>
      </c>
      <c r="F7" s="392"/>
      <c r="G7" s="392"/>
      <c r="H7" s="392"/>
      <c r="L7" s="19"/>
    </row>
    <row r="8" spans="1:21" s="2" customFormat="1" ht="12" customHeight="1" x14ac:dyDescent="0.2">
      <c r="A8" s="29"/>
      <c r="B8" s="30"/>
      <c r="C8" s="29"/>
      <c r="D8" s="25" t="s">
        <v>82</v>
      </c>
      <c r="E8" s="29"/>
      <c r="F8" s="29"/>
      <c r="G8" s="29"/>
      <c r="H8" s="29"/>
      <c r="I8" s="29"/>
      <c r="J8" s="29"/>
      <c r="K8" s="29"/>
      <c r="L8" s="86"/>
      <c r="S8" s="29"/>
      <c r="T8" s="29"/>
      <c r="U8" s="29"/>
    </row>
    <row r="9" spans="1:21" s="2" customFormat="1" ht="16.5" customHeight="1" x14ac:dyDescent="0.2">
      <c r="A9" s="29"/>
      <c r="B9" s="30"/>
      <c r="C9" s="29"/>
      <c r="D9" s="29"/>
      <c r="E9" s="347" t="s">
        <v>334</v>
      </c>
      <c r="F9" s="393"/>
      <c r="G9" s="393"/>
      <c r="H9" s="393"/>
      <c r="I9" s="29"/>
      <c r="J9" s="29"/>
      <c r="K9" s="29"/>
      <c r="L9" s="86"/>
      <c r="S9" s="29"/>
      <c r="T9" s="29"/>
      <c r="U9" s="29"/>
    </row>
    <row r="10" spans="1:21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6"/>
      <c r="S10" s="29"/>
      <c r="T10" s="29"/>
      <c r="U10" s="29"/>
    </row>
    <row r="11" spans="1:21" s="2" customFormat="1" ht="12" customHeight="1" x14ac:dyDescent="0.2">
      <c r="A11" s="29"/>
      <c r="B11" s="30"/>
      <c r="C11" s="29"/>
      <c r="D11" s="25" t="s">
        <v>11</v>
      </c>
      <c r="E11" s="29"/>
      <c r="F11" s="23" t="s">
        <v>12</v>
      </c>
      <c r="G11" s="29"/>
      <c r="H11" s="29"/>
      <c r="I11" s="25" t="s">
        <v>13</v>
      </c>
      <c r="J11" s="23" t="s">
        <v>14</v>
      </c>
      <c r="K11" s="29"/>
      <c r="L11" s="86"/>
      <c r="S11" s="29"/>
      <c r="T11" s="29"/>
      <c r="U11" s="29"/>
    </row>
    <row r="12" spans="1:21" s="2" customFormat="1" ht="12" customHeight="1" x14ac:dyDescent="0.2">
      <c r="A12" s="29"/>
      <c r="B12" s="30"/>
      <c r="C12" s="29"/>
      <c r="D12" s="25" t="s">
        <v>15</v>
      </c>
      <c r="E12" s="29"/>
      <c r="F12" s="23" t="s">
        <v>819</v>
      </c>
      <c r="G12" s="29"/>
      <c r="H12" s="29"/>
      <c r="I12" s="25" t="s">
        <v>16</v>
      </c>
      <c r="J12" s="47">
        <f>'Rekapitulace stavby'!AB13</f>
        <v>0</v>
      </c>
      <c r="K12" s="29"/>
      <c r="L12" s="86"/>
      <c r="S12" s="29"/>
      <c r="T12" s="29"/>
      <c r="U12" s="29"/>
    </row>
    <row r="13" spans="1:21" s="2" customFormat="1" ht="21.75" customHeight="1" x14ac:dyDescent="0.2">
      <c r="A13" s="29"/>
      <c r="B13" s="30"/>
      <c r="C13" s="29"/>
      <c r="D13" s="22" t="s">
        <v>17</v>
      </c>
      <c r="E13" s="29"/>
      <c r="F13" s="26" t="s">
        <v>18</v>
      </c>
      <c r="G13" s="29"/>
      <c r="H13" s="29"/>
      <c r="I13" s="22" t="s">
        <v>19</v>
      </c>
      <c r="J13" s="26" t="s">
        <v>20</v>
      </c>
      <c r="K13" s="29"/>
      <c r="L13" s="86"/>
      <c r="S13" s="29"/>
      <c r="T13" s="29"/>
      <c r="U13" s="29"/>
    </row>
    <row r="14" spans="1:21" s="2" customFormat="1" ht="12" customHeight="1" x14ac:dyDescent="0.2">
      <c r="A14" s="29"/>
      <c r="B14" s="30"/>
      <c r="C14" s="29"/>
      <c r="D14" s="25" t="s">
        <v>21</v>
      </c>
      <c r="E14" s="29"/>
      <c r="F14" s="29"/>
      <c r="G14" s="29"/>
      <c r="H14" s="29"/>
      <c r="I14" s="25" t="s">
        <v>22</v>
      </c>
      <c r="J14" s="332" t="str">
        <f>'Rekapitulace stavby'!AN10</f>
        <v>00249530</v>
      </c>
      <c r="K14" s="29"/>
      <c r="L14" s="86"/>
      <c r="S14" s="29"/>
      <c r="T14" s="29"/>
      <c r="U14" s="29"/>
    </row>
    <row r="15" spans="1:21" s="2" customFormat="1" ht="18" customHeight="1" x14ac:dyDescent="0.2">
      <c r="A15" s="29"/>
      <c r="B15" s="30"/>
      <c r="C15" s="29"/>
      <c r="D15" s="29"/>
      <c r="E15" s="23" t="s">
        <v>23</v>
      </c>
      <c r="F15" s="29"/>
      <c r="G15" s="29"/>
      <c r="H15" s="29"/>
      <c r="I15" s="25" t="s">
        <v>24</v>
      </c>
      <c r="J15" s="332" t="str">
        <f>'Rekapitulace stavby'!AN11</f>
        <v>CZ00249530</v>
      </c>
      <c r="K15" s="29"/>
      <c r="L15" s="86"/>
      <c r="S15" s="29"/>
      <c r="T15" s="29"/>
      <c r="U15" s="29"/>
    </row>
    <row r="16" spans="1:21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332"/>
      <c r="K16" s="29"/>
      <c r="L16" s="86"/>
      <c r="S16" s="29"/>
      <c r="T16" s="29"/>
      <c r="U16" s="29"/>
    </row>
    <row r="17" spans="1:21" s="2" customFormat="1" ht="12" customHeight="1" x14ac:dyDescent="0.2">
      <c r="A17" s="29"/>
      <c r="B17" s="30"/>
      <c r="C17" s="29"/>
      <c r="D17" s="25" t="s">
        <v>25</v>
      </c>
      <c r="E17" s="29"/>
      <c r="F17" s="336"/>
      <c r="G17" s="29"/>
      <c r="H17" s="29"/>
      <c r="I17" s="25" t="s">
        <v>22</v>
      </c>
      <c r="J17" s="23">
        <f>'Rekapitulace stavby'!AN13</f>
        <v>0</v>
      </c>
      <c r="K17" s="29"/>
      <c r="L17" s="86"/>
      <c r="S17" s="29"/>
      <c r="T17" s="29"/>
      <c r="U17" s="29"/>
    </row>
    <row r="18" spans="1:21" s="2" customFormat="1" ht="18" customHeight="1" x14ac:dyDescent="0.2">
      <c r="A18" s="29"/>
      <c r="B18" s="30"/>
      <c r="C18" s="29"/>
      <c r="D18" s="29"/>
      <c r="E18" s="332">
        <f>'Rekapitulace stavby'!J14</f>
        <v>0</v>
      </c>
      <c r="F18" s="29"/>
      <c r="G18" s="29"/>
      <c r="H18" s="29"/>
      <c r="I18" s="25" t="s">
        <v>24</v>
      </c>
      <c r="J18" s="183">
        <f>'Rekapitulace stavby'!AN14</f>
        <v>0</v>
      </c>
      <c r="K18" s="29"/>
      <c r="L18" s="86"/>
      <c r="S18" s="29"/>
      <c r="T18" s="29"/>
      <c r="U18" s="29"/>
    </row>
    <row r="19" spans="1:2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6"/>
      <c r="S19" s="29"/>
      <c r="T19" s="29"/>
      <c r="U19" s="29"/>
    </row>
    <row r="20" spans="1:21" s="2" customFormat="1" ht="12" customHeight="1" x14ac:dyDescent="0.2">
      <c r="A20" s="29"/>
      <c r="B20" s="30"/>
      <c r="C20" s="29"/>
      <c r="D20" s="25" t="s">
        <v>26</v>
      </c>
      <c r="E20" s="29"/>
      <c r="F20" s="29"/>
      <c r="G20" s="29"/>
      <c r="H20" s="29"/>
      <c r="I20" s="25" t="s">
        <v>22</v>
      </c>
      <c r="J20" s="23" t="s">
        <v>3</v>
      </c>
      <c r="K20" s="29"/>
      <c r="L20" s="86"/>
      <c r="S20" s="29"/>
      <c r="T20" s="29"/>
      <c r="U20" s="29"/>
    </row>
    <row r="21" spans="1:21" s="2" customFormat="1" ht="18" customHeight="1" x14ac:dyDescent="0.2">
      <c r="A21" s="29"/>
      <c r="B21" s="30"/>
      <c r="C21" s="29"/>
      <c r="D21" s="29"/>
      <c r="E21" s="23" t="s">
        <v>27</v>
      </c>
      <c r="F21" s="29"/>
      <c r="G21" s="29"/>
      <c r="H21" s="29"/>
      <c r="I21" s="25" t="s">
        <v>24</v>
      </c>
      <c r="J21" s="23" t="s">
        <v>3</v>
      </c>
      <c r="K21" s="29"/>
      <c r="L21" s="86"/>
      <c r="S21" s="29"/>
      <c r="T21" s="29"/>
      <c r="U21" s="29"/>
    </row>
    <row r="22" spans="1:2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86"/>
      <c r="S22" s="29"/>
      <c r="T22" s="29"/>
      <c r="U22" s="29"/>
    </row>
    <row r="23" spans="1:21" s="2" customFormat="1" ht="12" customHeight="1" x14ac:dyDescent="0.2">
      <c r="A23" s="29"/>
      <c r="B23" s="30"/>
      <c r="C23" s="29"/>
      <c r="D23" s="25" t="s">
        <v>28</v>
      </c>
      <c r="E23" s="29"/>
      <c r="F23" s="29"/>
      <c r="G23" s="29"/>
      <c r="H23" s="29"/>
      <c r="I23" s="25" t="s">
        <v>22</v>
      </c>
      <c r="J23" s="23" t="s">
        <v>3</v>
      </c>
      <c r="K23" s="29"/>
      <c r="L23" s="86"/>
      <c r="S23" s="29"/>
      <c r="T23" s="29"/>
      <c r="U23" s="29"/>
    </row>
    <row r="24" spans="1:21" s="2" customFormat="1" ht="18" customHeight="1" x14ac:dyDescent="0.2">
      <c r="A24" s="29"/>
      <c r="B24" s="30"/>
      <c r="C24" s="29"/>
      <c r="D24" s="29"/>
      <c r="E24" s="23"/>
      <c r="F24" s="29"/>
      <c r="G24" s="29"/>
      <c r="H24" s="29"/>
      <c r="I24" s="25" t="s">
        <v>24</v>
      </c>
      <c r="J24" s="23" t="s">
        <v>3</v>
      </c>
      <c r="K24" s="29"/>
      <c r="L24" s="86"/>
      <c r="S24" s="29"/>
      <c r="T24" s="29"/>
      <c r="U24" s="29"/>
    </row>
    <row r="25" spans="1:2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86"/>
      <c r="S25" s="29"/>
      <c r="T25" s="29"/>
      <c r="U25" s="29"/>
    </row>
    <row r="26" spans="1:21" s="2" customFormat="1" ht="12" customHeight="1" x14ac:dyDescent="0.2">
      <c r="A26" s="29"/>
      <c r="B26" s="30"/>
      <c r="C26" s="29"/>
      <c r="D26" s="25" t="s">
        <v>29</v>
      </c>
      <c r="E26" s="29"/>
      <c r="F26" s="29"/>
      <c r="G26" s="29"/>
      <c r="H26" s="29"/>
      <c r="I26" s="29"/>
      <c r="J26" s="29"/>
      <c r="K26" s="29"/>
      <c r="L26" s="86"/>
      <c r="S26" s="29"/>
      <c r="T26" s="29"/>
      <c r="U26" s="29"/>
    </row>
    <row r="27" spans="1:21" s="8" customFormat="1" ht="16.5" customHeight="1" x14ac:dyDescent="0.2">
      <c r="A27" s="87"/>
      <c r="B27" s="88"/>
      <c r="C27" s="87"/>
      <c r="D27" s="87"/>
      <c r="E27" s="387" t="s">
        <v>3</v>
      </c>
      <c r="F27" s="387"/>
      <c r="G27" s="387"/>
      <c r="H27" s="387"/>
      <c r="I27" s="87"/>
      <c r="J27" s="87"/>
      <c r="K27" s="87"/>
      <c r="L27" s="89"/>
      <c r="S27" s="87"/>
      <c r="T27" s="87"/>
      <c r="U27" s="87"/>
    </row>
    <row r="28" spans="1:2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86"/>
      <c r="S28" s="29"/>
      <c r="T28" s="29"/>
      <c r="U28" s="29"/>
    </row>
    <row r="29" spans="1:21" s="2" customFormat="1" ht="6.95" customHeight="1" x14ac:dyDescent="0.2">
      <c r="A29" s="29"/>
      <c r="B29" s="30"/>
      <c r="C29" s="29"/>
      <c r="D29" s="58"/>
      <c r="E29" s="58"/>
      <c r="F29" s="58"/>
      <c r="G29" s="58"/>
      <c r="H29" s="58"/>
      <c r="I29" s="58"/>
      <c r="J29" s="58"/>
      <c r="K29" s="58"/>
      <c r="L29" s="86"/>
      <c r="S29" s="29"/>
      <c r="T29" s="29"/>
      <c r="U29" s="29"/>
    </row>
    <row r="30" spans="1:21" s="2" customFormat="1" ht="25.35" customHeight="1" x14ac:dyDescent="0.2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3">
        <f>ROUND(J90, 2)</f>
        <v>0</v>
      </c>
      <c r="K30" s="29"/>
      <c r="L30" s="86"/>
      <c r="S30" s="29"/>
      <c r="T30" s="29"/>
      <c r="U30" s="29"/>
    </row>
    <row r="31" spans="1:21" s="2" customFormat="1" ht="6.95" customHeight="1" x14ac:dyDescent="0.2">
      <c r="A31" s="29"/>
      <c r="B31" s="30"/>
      <c r="C31" s="29"/>
      <c r="D31" s="58"/>
      <c r="E31" s="58"/>
      <c r="F31" s="58"/>
      <c r="G31" s="58"/>
      <c r="H31" s="58"/>
      <c r="I31" s="58"/>
      <c r="J31" s="58"/>
      <c r="K31" s="58"/>
      <c r="L31" s="86"/>
      <c r="S31" s="29"/>
      <c r="T31" s="29"/>
      <c r="U31" s="29"/>
    </row>
    <row r="32" spans="1:21" s="2" customFormat="1" ht="14.45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86"/>
      <c r="S32" s="29"/>
      <c r="T32" s="29"/>
      <c r="U32" s="29"/>
    </row>
    <row r="33" spans="1:21" s="2" customFormat="1" ht="14.45" customHeight="1" x14ac:dyDescent="0.2">
      <c r="A33" s="29"/>
      <c r="B33" s="30"/>
      <c r="C33" s="29"/>
      <c r="D33" s="91" t="s">
        <v>35</v>
      </c>
      <c r="E33" s="25" t="s">
        <v>36</v>
      </c>
      <c r="F33" s="92">
        <f>ROUND((SUM(J30)),  2)</f>
        <v>0</v>
      </c>
      <c r="G33" s="29"/>
      <c r="H33" s="29"/>
      <c r="I33" s="93">
        <v>0.21</v>
      </c>
      <c r="J33" s="92">
        <f>ROUND(((SUM(F33))*I33),  2)</f>
        <v>0</v>
      </c>
      <c r="K33" s="29"/>
      <c r="L33" s="86"/>
      <c r="S33" s="29"/>
      <c r="T33" s="29"/>
      <c r="U33" s="29"/>
    </row>
    <row r="34" spans="1:21" s="2" customFormat="1" ht="14.45" customHeight="1" x14ac:dyDescent="0.2">
      <c r="A34" s="29"/>
      <c r="B34" s="30"/>
      <c r="C34" s="29"/>
      <c r="D34" s="29"/>
      <c r="E34" s="25" t="s">
        <v>37</v>
      </c>
      <c r="F34" s="92">
        <v>0</v>
      </c>
      <c r="G34" s="29"/>
      <c r="H34" s="29"/>
      <c r="I34" s="93">
        <v>0.15</v>
      </c>
      <c r="J34" s="92">
        <f>ROUND(((SUM(F34))*I34),  2)</f>
        <v>0</v>
      </c>
      <c r="K34" s="29"/>
      <c r="L34" s="86"/>
      <c r="S34" s="29"/>
      <c r="T34" s="29"/>
      <c r="U34" s="29"/>
    </row>
    <row r="35" spans="1:21" s="2" customFormat="1" ht="14.45" hidden="1" customHeight="1" x14ac:dyDescent="0.2">
      <c r="A35" s="29"/>
      <c r="B35" s="30"/>
      <c r="C35" s="29"/>
      <c r="D35" s="29"/>
      <c r="E35" s="25" t="s">
        <v>38</v>
      </c>
      <c r="F35" s="92" t="e">
        <f>ROUND((SUM(#REF!)),  2)</f>
        <v>#REF!</v>
      </c>
      <c r="G35" s="29"/>
      <c r="H35" s="29"/>
      <c r="I35" s="93">
        <v>0.21</v>
      </c>
      <c r="J35" s="92">
        <f>0</f>
        <v>0</v>
      </c>
      <c r="K35" s="29"/>
      <c r="L35" s="86"/>
      <c r="S35" s="29"/>
      <c r="T35" s="29"/>
      <c r="U35" s="29"/>
    </row>
    <row r="36" spans="1:21" s="2" customFormat="1" ht="14.45" hidden="1" customHeight="1" x14ac:dyDescent="0.2">
      <c r="A36" s="29"/>
      <c r="B36" s="30"/>
      <c r="C36" s="29"/>
      <c r="D36" s="29"/>
      <c r="E36" s="25" t="s">
        <v>39</v>
      </c>
      <c r="F36" s="92" t="e">
        <f>ROUND((SUM(#REF!)),  2)</f>
        <v>#REF!</v>
      </c>
      <c r="G36" s="29"/>
      <c r="H36" s="29"/>
      <c r="I36" s="93">
        <v>0.15</v>
      </c>
      <c r="J36" s="92">
        <f>0</f>
        <v>0</v>
      </c>
      <c r="K36" s="29"/>
      <c r="L36" s="86"/>
      <c r="S36" s="29"/>
      <c r="T36" s="29"/>
      <c r="U36" s="29"/>
    </row>
    <row r="37" spans="1:21" s="2" customFormat="1" ht="14.45" hidden="1" customHeight="1" x14ac:dyDescent="0.2">
      <c r="A37" s="29"/>
      <c r="B37" s="30"/>
      <c r="C37" s="29"/>
      <c r="D37" s="29"/>
      <c r="E37" s="25" t="s">
        <v>40</v>
      </c>
      <c r="F37" s="92" t="e">
        <f>ROUND((SUM(#REF!)),  2)</f>
        <v>#REF!</v>
      </c>
      <c r="G37" s="29"/>
      <c r="H37" s="29"/>
      <c r="I37" s="93">
        <v>0</v>
      </c>
      <c r="J37" s="92">
        <f>0</f>
        <v>0</v>
      </c>
      <c r="K37" s="29"/>
      <c r="L37" s="86"/>
      <c r="S37" s="29"/>
      <c r="T37" s="29"/>
      <c r="U37" s="29"/>
    </row>
    <row r="38" spans="1:2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86"/>
      <c r="S38" s="29"/>
      <c r="T38" s="29"/>
      <c r="U38" s="29"/>
    </row>
    <row r="39" spans="1:21" s="2" customFormat="1" ht="25.35" customHeight="1" x14ac:dyDescent="0.2">
      <c r="A39" s="29"/>
      <c r="B39" s="30"/>
      <c r="C39" s="94"/>
      <c r="D39" s="95" t="s">
        <v>41</v>
      </c>
      <c r="E39" s="52"/>
      <c r="F39" s="52"/>
      <c r="G39" s="96" t="s">
        <v>42</v>
      </c>
      <c r="H39" s="97" t="s">
        <v>43</v>
      </c>
      <c r="I39" s="52"/>
      <c r="J39" s="98">
        <f>SUM(J30:J37)</f>
        <v>0</v>
      </c>
      <c r="K39" s="99"/>
      <c r="L39" s="86"/>
      <c r="S39" s="29"/>
      <c r="T39" s="29"/>
      <c r="U39" s="29"/>
    </row>
    <row r="40" spans="1:21" s="2" customFormat="1" ht="14.45" customHeight="1" x14ac:dyDescent="0.2">
      <c r="A40" s="29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86"/>
      <c r="S40" s="29"/>
      <c r="T40" s="29"/>
      <c r="U40" s="29"/>
    </row>
    <row r="44" spans="1:21" s="2" customFormat="1" ht="6.95" customHeight="1" x14ac:dyDescent="0.2">
      <c r="A44" s="29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86"/>
      <c r="S44" s="29"/>
      <c r="T44" s="29"/>
      <c r="U44" s="29"/>
    </row>
    <row r="45" spans="1:21" s="2" customFormat="1" ht="24.95" customHeight="1" x14ac:dyDescent="0.2">
      <c r="A45" s="29"/>
      <c r="B45" s="30"/>
      <c r="C45" s="20" t="s">
        <v>84</v>
      </c>
      <c r="D45" s="29"/>
      <c r="E45" s="29"/>
      <c r="F45" s="29"/>
      <c r="G45" s="29"/>
      <c r="H45" s="29"/>
      <c r="I45" s="29"/>
      <c r="J45" s="29"/>
      <c r="K45" s="29"/>
      <c r="L45" s="86"/>
      <c r="S45" s="29"/>
      <c r="T45" s="29"/>
      <c r="U45" s="29"/>
    </row>
    <row r="46" spans="1:21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86"/>
      <c r="S46" s="29"/>
      <c r="T46" s="29"/>
      <c r="U46" s="29"/>
    </row>
    <row r="47" spans="1:21" s="2" customFormat="1" ht="12" customHeight="1" x14ac:dyDescent="0.2">
      <c r="A47" s="29"/>
      <c r="B47" s="30"/>
      <c r="C47" s="25" t="s">
        <v>10</v>
      </c>
      <c r="D47" s="29"/>
      <c r="E47" s="29"/>
      <c r="F47" s="29"/>
      <c r="G47" s="29"/>
      <c r="H47" s="29"/>
      <c r="I47" s="29"/>
      <c r="J47" s="29"/>
      <c r="K47" s="29"/>
      <c r="L47" s="86"/>
      <c r="S47" s="29"/>
      <c r="T47" s="29"/>
      <c r="U47" s="29"/>
    </row>
    <row r="48" spans="1:21" s="2" customFormat="1" ht="16.5" customHeight="1" x14ac:dyDescent="0.2">
      <c r="A48" s="29"/>
      <c r="B48" s="30"/>
      <c r="C48" s="29"/>
      <c r="D48" s="29"/>
      <c r="E48" s="391" t="str">
        <f>E7</f>
        <v>Vodovod Bilinka</v>
      </c>
      <c r="F48" s="392"/>
      <c r="G48" s="392"/>
      <c r="H48" s="392"/>
      <c r="I48" s="29"/>
      <c r="J48" s="29"/>
      <c r="K48" s="29"/>
      <c r="L48" s="86"/>
      <c r="S48" s="29"/>
      <c r="T48" s="29"/>
      <c r="U48" s="29"/>
    </row>
    <row r="49" spans="1:21" s="2" customFormat="1" ht="12" customHeight="1" x14ac:dyDescent="0.2">
      <c r="A49" s="29"/>
      <c r="B49" s="30"/>
      <c r="C49" s="25" t="s">
        <v>82</v>
      </c>
      <c r="D49" s="29"/>
      <c r="E49" s="29"/>
      <c r="F49" s="29"/>
      <c r="G49" s="29"/>
      <c r="H49" s="29"/>
      <c r="I49" s="29"/>
      <c r="J49" s="29"/>
      <c r="K49" s="29"/>
      <c r="L49" s="86"/>
      <c r="S49" s="29"/>
      <c r="T49" s="29"/>
      <c r="U49" s="29"/>
    </row>
    <row r="50" spans="1:21" s="2" customFormat="1" ht="16.5" customHeight="1" x14ac:dyDescent="0.2">
      <c r="A50" s="29"/>
      <c r="B50" s="30"/>
      <c r="C50" s="29"/>
      <c r="D50" s="29"/>
      <c r="E50" s="347" t="str">
        <f>E9</f>
        <v>SO 27 - Vodovodní řad Bi-1</v>
      </c>
      <c r="F50" s="393"/>
      <c r="G50" s="393"/>
      <c r="H50" s="393"/>
      <c r="I50" s="29"/>
      <c r="J50" s="29"/>
      <c r="K50" s="29"/>
      <c r="L50" s="86"/>
      <c r="S50" s="29"/>
      <c r="T50" s="29"/>
      <c r="U50" s="29"/>
    </row>
    <row r="51" spans="1:21" s="2" customFormat="1" ht="6.95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86"/>
      <c r="S51" s="29"/>
      <c r="T51" s="29"/>
      <c r="U51" s="29"/>
    </row>
    <row r="52" spans="1:21" s="2" customFormat="1" ht="12" customHeight="1" x14ac:dyDescent="0.2">
      <c r="A52" s="29"/>
      <c r="B52" s="30"/>
      <c r="C52" s="25" t="s">
        <v>15</v>
      </c>
      <c r="D52" s="29"/>
      <c r="E52" s="29"/>
      <c r="F52" s="23" t="str">
        <f>F12</f>
        <v>Bilinka</v>
      </c>
      <c r="G52" s="29"/>
      <c r="H52" s="29"/>
      <c r="I52" s="25" t="s">
        <v>16</v>
      </c>
      <c r="J52" s="47">
        <f>IF(J12="","",J12)</f>
        <v>0</v>
      </c>
      <c r="K52" s="29"/>
      <c r="L52" s="86"/>
      <c r="S52" s="29"/>
      <c r="T52" s="29"/>
      <c r="U52" s="29"/>
    </row>
    <row r="53" spans="1:21" s="2" customFormat="1" ht="6.95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86"/>
      <c r="S53" s="29"/>
      <c r="T53" s="29"/>
      <c r="U53" s="29"/>
    </row>
    <row r="54" spans="1:21" s="2" customFormat="1" ht="25.7" customHeight="1" x14ac:dyDescent="0.2">
      <c r="A54" s="29"/>
      <c r="B54" s="30"/>
      <c r="C54" s="25" t="s">
        <v>21</v>
      </c>
      <c r="D54" s="29"/>
      <c r="E54" s="29"/>
      <c r="F54" s="23" t="str">
        <f>E15</f>
        <v>Městys Bernartice</v>
      </c>
      <c r="G54" s="29"/>
      <c r="H54" s="29"/>
      <c r="I54" s="25" t="s">
        <v>26</v>
      </c>
      <c r="J54" s="27" t="str">
        <f>E21</f>
        <v>Ing.František Sedláček</v>
      </c>
      <c r="K54" s="29"/>
      <c r="L54" s="86"/>
      <c r="S54" s="29"/>
      <c r="T54" s="29"/>
      <c r="U54" s="29"/>
    </row>
    <row r="55" spans="1:21" s="2" customFormat="1" ht="25.7" customHeight="1" x14ac:dyDescent="0.2">
      <c r="A55" s="29"/>
      <c r="B55" s="30"/>
      <c r="C55" s="25" t="s">
        <v>25</v>
      </c>
      <c r="D55" s="29"/>
      <c r="E55" s="29"/>
      <c r="F55" s="23">
        <f>IF(E18="","",E18)</f>
        <v>0</v>
      </c>
      <c r="G55" s="29"/>
      <c r="H55" s="29"/>
      <c r="I55" s="25" t="s">
        <v>28</v>
      </c>
      <c r="J55" s="27"/>
      <c r="K55" s="29"/>
      <c r="L55" s="86"/>
      <c r="S55" s="29"/>
      <c r="T55" s="29"/>
      <c r="U55" s="29"/>
    </row>
    <row r="56" spans="1:21" s="2" customFormat="1" ht="10.35" customHeight="1" x14ac:dyDescent="0.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86"/>
      <c r="S56" s="29"/>
      <c r="T56" s="29"/>
      <c r="U56" s="29"/>
    </row>
    <row r="57" spans="1:21" s="2" customFormat="1" ht="29.25" customHeight="1" x14ac:dyDescent="0.2">
      <c r="A57" s="29"/>
      <c r="B57" s="30"/>
      <c r="C57" s="100" t="s">
        <v>85</v>
      </c>
      <c r="D57" s="94"/>
      <c r="E57" s="94"/>
      <c r="F57" s="94"/>
      <c r="G57" s="94"/>
      <c r="H57" s="94"/>
      <c r="I57" s="94"/>
      <c r="J57" s="101" t="s">
        <v>86</v>
      </c>
      <c r="K57" s="94"/>
      <c r="L57" s="86"/>
      <c r="S57" s="29"/>
      <c r="T57" s="29"/>
      <c r="U57" s="29"/>
    </row>
    <row r="58" spans="1:21" s="2" customFormat="1" ht="10.35" customHeight="1" x14ac:dyDescent="0.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86"/>
      <c r="S58" s="29"/>
      <c r="T58" s="29"/>
      <c r="U58" s="29"/>
    </row>
    <row r="59" spans="1:21" s="2" customFormat="1" ht="22.9" customHeight="1" x14ac:dyDescent="0.2">
      <c r="A59" s="29"/>
      <c r="B59" s="30"/>
      <c r="C59" s="102" t="s">
        <v>63</v>
      </c>
      <c r="D59" s="29"/>
      <c r="E59" s="29"/>
      <c r="F59" s="29"/>
      <c r="G59" s="29"/>
      <c r="H59" s="29"/>
      <c r="I59" s="29"/>
      <c r="J59" s="63">
        <f>J90</f>
        <v>0</v>
      </c>
      <c r="K59" s="29"/>
      <c r="L59" s="86"/>
      <c r="S59" s="29"/>
      <c r="T59" s="29"/>
      <c r="U59" s="29"/>
    </row>
    <row r="60" spans="1:21" s="9" customFormat="1" ht="24.95" customHeight="1" x14ac:dyDescent="0.2">
      <c r="B60" s="103"/>
      <c r="D60" s="104" t="s">
        <v>87</v>
      </c>
      <c r="E60" s="105"/>
      <c r="F60" s="105"/>
      <c r="G60" s="105"/>
      <c r="H60" s="105"/>
      <c r="I60" s="105"/>
      <c r="J60" s="106">
        <f>J91</f>
        <v>0</v>
      </c>
      <c r="L60" s="103"/>
    </row>
    <row r="61" spans="1:21" s="10" customFormat="1" ht="19.899999999999999" customHeight="1" x14ac:dyDescent="0.2">
      <c r="B61" s="107"/>
      <c r="D61" s="108" t="s">
        <v>88</v>
      </c>
      <c r="E61" s="109"/>
      <c r="F61" s="109"/>
      <c r="G61" s="109"/>
      <c r="H61" s="109"/>
      <c r="I61" s="109"/>
      <c r="J61" s="110">
        <f>J92</f>
        <v>0</v>
      </c>
      <c r="L61" s="107"/>
    </row>
    <row r="62" spans="1:21" s="10" customFormat="1" ht="19.899999999999999" customHeight="1" x14ac:dyDescent="0.2">
      <c r="B62" s="107"/>
      <c r="D62" s="108" t="s">
        <v>89</v>
      </c>
      <c r="E62" s="109"/>
      <c r="F62" s="109"/>
      <c r="G62" s="109"/>
      <c r="H62" s="109"/>
      <c r="I62" s="109"/>
      <c r="J62" s="110">
        <f>J272</f>
        <v>0</v>
      </c>
      <c r="L62" s="107"/>
    </row>
    <row r="63" spans="1:21" s="10" customFormat="1" ht="19.899999999999999" customHeight="1" x14ac:dyDescent="0.2">
      <c r="B63" s="107"/>
      <c r="D63" s="108" t="s">
        <v>90</v>
      </c>
      <c r="E63" s="109"/>
      <c r="F63" s="109"/>
      <c r="G63" s="109"/>
      <c r="H63" s="109"/>
      <c r="I63" s="109"/>
      <c r="J63" s="110">
        <f>J283</f>
        <v>0</v>
      </c>
      <c r="L63" s="107"/>
    </row>
    <row r="64" spans="1:21" s="10" customFormat="1" ht="19.899999999999999" customHeight="1" x14ac:dyDescent="0.2">
      <c r="B64" s="107"/>
      <c r="D64" s="108" t="s">
        <v>335</v>
      </c>
      <c r="E64" s="109"/>
      <c r="F64" s="109"/>
      <c r="G64" s="109"/>
      <c r="H64" s="109"/>
      <c r="I64" s="109"/>
      <c r="J64" s="110">
        <f>J304</f>
        <v>0</v>
      </c>
      <c r="L64" s="107"/>
    </row>
    <row r="65" spans="1:21" s="10" customFormat="1" ht="19.899999999999999" customHeight="1" x14ac:dyDescent="0.2">
      <c r="B65" s="107"/>
      <c r="D65" s="108" t="s">
        <v>91</v>
      </c>
      <c r="E65" s="109"/>
      <c r="F65" s="109"/>
      <c r="G65" s="109"/>
      <c r="H65" s="109"/>
      <c r="I65" s="109"/>
      <c r="J65" s="110">
        <f>J342</f>
        <v>0</v>
      </c>
      <c r="L65" s="107"/>
    </row>
    <row r="66" spans="1:21" s="10" customFormat="1" ht="19.899999999999999" customHeight="1" x14ac:dyDescent="0.2">
      <c r="B66" s="107"/>
      <c r="D66" s="108" t="s">
        <v>336</v>
      </c>
      <c r="E66" s="109"/>
      <c r="F66" s="109"/>
      <c r="G66" s="109"/>
      <c r="H66" s="109"/>
      <c r="I66" s="109"/>
      <c r="J66" s="110">
        <f>J397</f>
        <v>0</v>
      </c>
      <c r="L66" s="107"/>
    </row>
    <row r="67" spans="1:21" s="10" customFormat="1" ht="19.899999999999999" customHeight="1" x14ac:dyDescent="0.2">
      <c r="B67" s="107"/>
      <c r="D67" s="108" t="s">
        <v>92</v>
      </c>
      <c r="E67" s="109"/>
      <c r="F67" s="109"/>
      <c r="G67" s="109"/>
      <c r="H67" s="109"/>
      <c r="I67" s="109"/>
      <c r="J67" s="110">
        <f>J404</f>
        <v>0</v>
      </c>
      <c r="L67" s="107"/>
    </row>
    <row r="68" spans="1:21" s="10" customFormat="1" ht="19.899999999999999" customHeight="1" x14ac:dyDescent="0.2">
      <c r="B68" s="107"/>
      <c r="D68" s="108" t="s">
        <v>337</v>
      </c>
      <c r="E68" s="109"/>
      <c r="F68" s="109"/>
      <c r="G68" s="109"/>
      <c r="H68" s="109"/>
      <c r="I68" s="109"/>
      <c r="J68" s="110">
        <f>J412</f>
        <v>0</v>
      </c>
      <c r="L68" s="107"/>
    </row>
    <row r="69" spans="1:21" s="9" customFormat="1" ht="24.95" customHeight="1" x14ac:dyDescent="0.2">
      <c r="B69" s="103"/>
      <c r="D69" s="104" t="s">
        <v>93</v>
      </c>
      <c r="E69" s="105"/>
      <c r="F69" s="105"/>
      <c r="G69" s="105"/>
      <c r="H69" s="105"/>
      <c r="I69" s="105"/>
      <c r="J69" s="106">
        <f>J421</f>
        <v>0</v>
      </c>
      <c r="L69" s="103"/>
    </row>
    <row r="70" spans="1:21" s="10" customFormat="1" ht="19.899999999999999" customHeight="1" x14ac:dyDescent="0.2">
      <c r="B70" s="107"/>
      <c r="D70" s="108" t="s">
        <v>94</v>
      </c>
      <c r="E70" s="109"/>
      <c r="F70" s="109"/>
      <c r="G70" s="109"/>
      <c r="H70" s="109"/>
      <c r="I70" s="109"/>
      <c r="J70" s="110">
        <f>J422</f>
        <v>0</v>
      </c>
      <c r="L70" s="107"/>
    </row>
    <row r="71" spans="1:21" s="2" customFormat="1" ht="21.75" customHeight="1" x14ac:dyDescent="0.2">
      <c r="A71" s="29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86"/>
      <c r="S71" s="29"/>
      <c r="T71" s="29"/>
      <c r="U71" s="29"/>
    </row>
    <row r="72" spans="1:21" s="2" customFormat="1" ht="6.95" customHeight="1" x14ac:dyDescent="0.2">
      <c r="A72" s="29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86"/>
      <c r="S72" s="29"/>
      <c r="T72" s="29"/>
      <c r="U72" s="29"/>
    </row>
    <row r="76" spans="1:21" s="2" customFormat="1" ht="6.95" customHeight="1" x14ac:dyDescent="0.2">
      <c r="A76" s="29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86"/>
      <c r="S76" s="29"/>
      <c r="T76" s="29"/>
      <c r="U76" s="29"/>
    </row>
    <row r="77" spans="1:21" s="2" customFormat="1" ht="24.95" customHeight="1" x14ac:dyDescent="0.2">
      <c r="A77" s="29"/>
      <c r="B77" s="30"/>
      <c r="C77" s="20" t="s">
        <v>95</v>
      </c>
      <c r="D77" s="29"/>
      <c r="E77" s="29"/>
      <c r="F77" s="29"/>
      <c r="G77" s="29"/>
      <c r="H77" s="29"/>
      <c r="I77" s="29"/>
      <c r="J77" s="29"/>
      <c r="K77" s="29"/>
      <c r="L77" s="86"/>
      <c r="S77" s="29"/>
      <c r="T77" s="29"/>
      <c r="U77" s="29"/>
    </row>
    <row r="78" spans="1:21" s="2" customFormat="1" ht="6.95" customHeight="1" x14ac:dyDescent="0.2">
      <c r="A78" s="29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86"/>
      <c r="S78" s="29"/>
      <c r="T78" s="29"/>
      <c r="U78" s="29"/>
    </row>
    <row r="79" spans="1:21" s="2" customFormat="1" ht="12" customHeight="1" x14ac:dyDescent="0.2">
      <c r="A79" s="29"/>
      <c r="B79" s="30"/>
      <c r="C79" s="25" t="s">
        <v>10</v>
      </c>
      <c r="D79" s="29"/>
      <c r="E79" s="29"/>
      <c r="F79" s="29"/>
      <c r="G79" s="29"/>
      <c r="H79" s="29"/>
      <c r="I79" s="29"/>
      <c r="J79" s="29"/>
      <c r="K79" s="29"/>
      <c r="L79" s="86"/>
      <c r="S79" s="29"/>
      <c r="T79" s="29"/>
      <c r="U79" s="29"/>
    </row>
    <row r="80" spans="1:21" s="2" customFormat="1" ht="16.5" customHeight="1" x14ac:dyDescent="0.2">
      <c r="A80" s="29"/>
      <c r="B80" s="30"/>
      <c r="C80" s="29"/>
      <c r="D80" s="29"/>
      <c r="E80" s="391" t="str">
        <f>E7</f>
        <v>Vodovod Bilinka</v>
      </c>
      <c r="F80" s="392"/>
      <c r="G80" s="392"/>
      <c r="H80" s="392"/>
      <c r="I80" s="29"/>
      <c r="J80" s="29"/>
      <c r="K80" s="29"/>
      <c r="L80" s="86"/>
      <c r="S80" s="29"/>
      <c r="T80" s="29"/>
      <c r="U80" s="29"/>
    </row>
    <row r="81" spans="1:21" s="2" customFormat="1" ht="12" customHeight="1" x14ac:dyDescent="0.2">
      <c r="A81" s="29"/>
      <c r="B81" s="30"/>
      <c r="C81" s="25" t="s">
        <v>82</v>
      </c>
      <c r="D81" s="29"/>
      <c r="E81" s="29"/>
      <c r="F81" s="29">
        <f>IF(E18="","",E18)</f>
        <v>0</v>
      </c>
      <c r="G81" s="29"/>
      <c r="H81" s="29"/>
      <c r="I81" s="29"/>
      <c r="J81" s="29"/>
      <c r="K81" s="29"/>
      <c r="L81" s="86"/>
      <c r="S81" s="29"/>
      <c r="T81" s="29"/>
      <c r="U81" s="29"/>
    </row>
    <row r="82" spans="1:21" s="2" customFormat="1" ht="16.5" customHeight="1" x14ac:dyDescent="0.2">
      <c r="A82" s="29"/>
      <c r="B82" s="30"/>
      <c r="C82" s="29"/>
      <c r="D82" s="29"/>
      <c r="E82" s="347" t="str">
        <f>E9</f>
        <v>SO 27 - Vodovodní řad Bi-1</v>
      </c>
      <c r="F82" s="393"/>
      <c r="G82" s="393"/>
      <c r="H82" s="393"/>
      <c r="I82" s="29"/>
      <c r="J82" s="29"/>
      <c r="K82" s="29"/>
      <c r="L82" s="86"/>
      <c r="S82" s="29"/>
      <c r="T82" s="29"/>
      <c r="U82" s="29"/>
    </row>
    <row r="83" spans="1:2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86"/>
      <c r="S83" s="29"/>
      <c r="T83" s="29"/>
      <c r="U83" s="29"/>
    </row>
    <row r="84" spans="1:21" s="2" customFormat="1" ht="12" customHeight="1" x14ac:dyDescent="0.2">
      <c r="A84" s="29"/>
      <c r="B84" s="30"/>
      <c r="C84" s="25" t="s">
        <v>15</v>
      </c>
      <c r="D84" s="29"/>
      <c r="E84" s="29"/>
      <c r="F84" s="23" t="str">
        <f>F12</f>
        <v>Bilinka</v>
      </c>
      <c r="G84" s="29"/>
      <c r="H84" s="29"/>
      <c r="I84" s="25" t="s">
        <v>16</v>
      </c>
      <c r="J84" s="47">
        <f>IF(J12="","",J12)</f>
        <v>0</v>
      </c>
      <c r="K84" s="29"/>
      <c r="L84" s="86"/>
      <c r="S84" s="29"/>
      <c r="T84" s="29"/>
      <c r="U84" s="29"/>
    </row>
    <row r="85" spans="1:21" s="2" customFormat="1" ht="6.95" customHeight="1" x14ac:dyDescent="0.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86"/>
      <c r="S85" s="29"/>
      <c r="T85" s="29"/>
      <c r="U85" s="29"/>
    </row>
    <row r="86" spans="1:21" s="2" customFormat="1" ht="25.7" customHeight="1" x14ac:dyDescent="0.2">
      <c r="A86" s="29"/>
      <c r="B86" s="30"/>
      <c r="C86" s="25" t="s">
        <v>21</v>
      </c>
      <c r="D86" s="29"/>
      <c r="E86" s="29"/>
      <c r="F86" s="23" t="str">
        <f>E15</f>
        <v>Městys Bernartice</v>
      </c>
      <c r="G86" s="29"/>
      <c r="H86" s="29"/>
      <c r="I86" s="25" t="s">
        <v>26</v>
      </c>
      <c r="J86" s="27" t="str">
        <f>E21</f>
        <v>Ing.František Sedláček</v>
      </c>
      <c r="K86" s="29"/>
      <c r="L86" s="86"/>
      <c r="S86" s="29"/>
      <c r="T86" s="29"/>
      <c r="U86" s="29"/>
    </row>
    <row r="87" spans="1:21" s="2" customFormat="1" ht="25.7" customHeight="1" x14ac:dyDescent="0.2">
      <c r="A87" s="29"/>
      <c r="B87" s="30"/>
      <c r="C87" s="25" t="s">
        <v>25</v>
      </c>
      <c r="D87" s="29"/>
      <c r="E87" s="29"/>
      <c r="F87" s="23">
        <f>IF(E18="","",E18)</f>
        <v>0</v>
      </c>
      <c r="G87" s="29"/>
      <c r="H87" s="29"/>
      <c r="I87" s="25" t="s">
        <v>28</v>
      </c>
      <c r="J87" s="27"/>
      <c r="K87" s="29"/>
      <c r="L87" s="86"/>
      <c r="S87" s="29"/>
      <c r="T87" s="29"/>
      <c r="U87" s="29"/>
    </row>
    <row r="88" spans="1:21" s="2" customFormat="1" ht="10.3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86"/>
      <c r="S88" s="29"/>
      <c r="T88" s="29"/>
      <c r="U88" s="29"/>
    </row>
    <row r="89" spans="1:21" s="11" customFormat="1" ht="29.25" customHeight="1" x14ac:dyDescent="0.2">
      <c r="A89" s="111"/>
      <c r="B89" s="112"/>
      <c r="C89" s="113" t="s">
        <v>96</v>
      </c>
      <c r="D89" s="114" t="s">
        <v>50</v>
      </c>
      <c r="E89" s="114" t="s">
        <v>46</v>
      </c>
      <c r="F89" s="114" t="s">
        <v>47</v>
      </c>
      <c r="G89" s="114" t="s">
        <v>97</v>
      </c>
      <c r="H89" s="114" t="s">
        <v>98</v>
      </c>
      <c r="I89" s="114" t="s">
        <v>99</v>
      </c>
      <c r="J89" s="114" t="s">
        <v>86</v>
      </c>
      <c r="K89" s="115" t="s">
        <v>100</v>
      </c>
      <c r="L89" s="116"/>
      <c r="M89" s="54" t="s">
        <v>3</v>
      </c>
      <c r="N89" s="55" t="s">
        <v>35</v>
      </c>
      <c r="O89" s="55" t="s">
        <v>101</v>
      </c>
      <c r="P89" s="55" t="s">
        <v>102</v>
      </c>
      <c r="Q89" s="55" t="s">
        <v>103</v>
      </c>
      <c r="R89" s="55" t="s">
        <v>104</v>
      </c>
      <c r="S89" s="55" t="s">
        <v>105</v>
      </c>
      <c r="T89" s="56" t="s">
        <v>106</v>
      </c>
      <c r="U89" s="111"/>
    </row>
    <row r="90" spans="1:21" s="2" customFormat="1" ht="22.9" customHeight="1" x14ac:dyDescent="0.25">
      <c r="A90" s="29"/>
      <c r="B90" s="30"/>
      <c r="C90" s="61" t="s">
        <v>107</v>
      </c>
      <c r="D90" s="29"/>
      <c r="E90" s="29"/>
      <c r="F90" s="29"/>
      <c r="G90" s="29"/>
      <c r="H90" s="29"/>
      <c r="I90" s="29"/>
      <c r="J90" s="117">
        <f>J91+J421</f>
        <v>0</v>
      </c>
      <c r="K90" s="29"/>
      <c r="L90" s="30"/>
      <c r="M90" s="57"/>
      <c r="N90" s="48"/>
      <c r="O90" s="58"/>
      <c r="P90" s="118">
        <f>P91+P421</f>
        <v>507.56038299999983</v>
      </c>
      <c r="Q90" s="58"/>
      <c r="R90" s="118">
        <f>R91+R421</f>
        <v>6.0180907079560004</v>
      </c>
      <c r="S90" s="58"/>
      <c r="T90" s="119">
        <f>T91+T421</f>
        <v>11.15</v>
      </c>
      <c r="U90" s="29"/>
    </row>
    <row r="91" spans="1:21" s="12" customFormat="1" ht="25.9" customHeight="1" x14ac:dyDescent="0.2">
      <c r="B91" s="120"/>
      <c r="D91" s="121" t="s">
        <v>64</v>
      </c>
      <c r="E91" s="122" t="s">
        <v>108</v>
      </c>
      <c r="F91" s="122" t="s">
        <v>109</v>
      </c>
      <c r="J91" s="123">
        <f>J92+J272+J283+J304+J342+J397+J404+J412</f>
        <v>0</v>
      </c>
      <c r="L91" s="120"/>
      <c r="M91" s="124"/>
      <c r="N91" s="125"/>
      <c r="O91" s="125"/>
      <c r="P91" s="126">
        <f>P92+P272+P283+P304+P342+P397+P404+P412</f>
        <v>507.15538299999986</v>
      </c>
      <c r="Q91" s="125"/>
      <c r="R91" s="126">
        <f>R92+R272+R283+R304+R342+R397+R404+R412</f>
        <v>6.0177409979560004</v>
      </c>
      <c r="S91" s="125"/>
      <c r="T91" s="127">
        <f>T92+T272+T283+T304+T342+T397+T404+T412</f>
        <v>11.15</v>
      </c>
    </row>
    <row r="92" spans="1:21" s="12" customFormat="1" ht="22.9" customHeight="1" x14ac:dyDescent="0.2">
      <c r="B92" s="120"/>
      <c r="D92" s="121" t="s">
        <v>64</v>
      </c>
      <c r="E92" s="128" t="s">
        <v>69</v>
      </c>
      <c r="F92" s="128" t="s">
        <v>110</v>
      </c>
      <c r="J92" s="129">
        <f>SUM(J93:J260)</f>
        <v>0</v>
      </c>
      <c r="L92" s="120"/>
      <c r="M92" s="124"/>
      <c r="N92" s="125"/>
      <c r="O92" s="125"/>
      <c r="P92" s="126">
        <f>SUM(P93:P271)</f>
        <v>348.87107999999995</v>
      </c>
      <c r="Q92" s="125"/>
      <c r="R92" s="126">
        <f>SUM(R93:R271)</f>
        <v>2.1989734432000003</v>
      </c>
      <c r="S92" s="125"/>
      <c r="T92" s="127">
        <f>SUM(T93:T271)</f>
        <v>11.15</v>
      </c>
    </row>
    <row r="93" spans="1:21" s="2" customFormat="1" ht="16.5" customHeight="1" x14ac:dyDescent="0.2">
      <c r="A93" s="29"/>
      <c r="B93" s="130"/>
      <c r="C93" s="131" t="s">
        <v>69</v>
      </c>
      <c r="D93" s="131" t="s">
        <v>111</v>
      </c>
      <c r="E93" s="132" t="s">
        <v>112</v>
      </c>
      <c r="F93" s="133" t="s">
        <v>113</v>
      </c>
      <c r="G93" s="134" t="s">
        <v>114</v>
      </c>
      <c r="H93" s="135">
        <v>12.18</v>
      </c>
      <c r="I93" s="337"/>
      <c r="J93" s="136">
        <f>ROUND(I93*H93,2)</f>
        <v>0</v>
      </c>
      <c r="K93" s="133" t="s">
        <v>115</v>
      </c>
      <c r="L93" s="30"/>
      <c r="M93" s="137" t="s">
        <v>3</v>
      </c>
      <c r="N93" s="138" t="s">
        <v>36</v>
      </c>
      <c r="O93" s="139">
        <v>0.20899999999999999</v>
      </c>
      <c r="P93" s="139">
        <f>O93*H93</f>
        <v>2.54562</v>
      </c>
      <c r="Q93" s="139">
        <v>0</v>
      </c>
      <c r="R93" s="139">
        <f>Q93*H93</f>
        <v>0</v>
      </c>
      <c r="S93" s="139">
        <v>0</v>
      </c>
      <c r="T93" s="140">
        <f>S93*H93</f>
        <v>0</v>
      </c>
      <c r="U93" s="29"/>
    </row>
    <row r="94" spans="1:21" s="2" customFormat="1" x14ac:dyDescent="0.2">
      <c r="A94" s="29"/>
      <c r="B94" s="30"/>
      <c r="C94" s="29"/>
      <c r="D94" s="141" t="s">
        <v>117</v>
      </c>
      <c r="E94" s="29"/>
      <c r="F94" s="142" t="s">
        <v>118</v>
      </c>
      <c r="G94" s="29"/>
      <c r="H94" s="29"/>
      <c r="I94" s="29"/>
      <c r="J94" s="29"/>
      <c r="K94" s="29"/>
      <c r="L94" s="30"/>
      <c r="M94" s="143"/>
      <c r="N94" s="144"/>
      <c r="O94" s="50"/>
      <c r="P94" s="50"/>
      <c r="Q94" s="50"/>
      <c r="R94" s="50"/>
      <c r="S94" s="50"/>
      <c r="T94" s="51"/>
      <c r="U94" s="29"/>
    </row>
    <row r="95" spans="1:21" s="13" customFormat="1" x14ac:dyDescent="0.2">
      <c r="B95" s="145"/>
      <c r="D95" s="146" t="s">
        <v>119</v>
      </c>
      <c r="E95" s="147" t="s">
        <v>3</v>
      </c>
      <c r="F95" s="148" t="s">
        <v>338</v>
      </c>
      <c r="H95" s="149">
        <v>0.18</v>
      </c>
      <c r="L95" s="145"/>
      <c r="M95" s="150"/>
      <c r="N95" s="151"/>
      <c r="O95" s="151"/>
      <c r="P95" s="151"/>
      <c r="Q95" s="151"/>
      <c r="R95" s="151"/>
      <c r="S95" s="151"/>
      <c r="T95" s="152"/>
    </row>
    <row r="96" spans="1:21" s="13" customFormat="1" x14ac:dyDescent="0.2">
      <c r="B96" s="145"/>
      <c r="D96" s="146" t="s">
        <v>119</v>
      </c>
      <c r="E96" s="147" t="s">
        <v>3</v>
      </c>
      <c r="F96" s="148" t="s">
        <v>339</v>
      </c>
      <c r="H96" s="149">
        <v>4</v>
      </c>
      <c r="L96" s="145"/>
      <c r="M96" s="150"/>
      <c r="N96" s="151"/>
      <c r="O96" s="151"/>
      <c r="P96" s="151"/>
      <c r="Q96" s="151"/>
      <c r="R96" s="151"/>
      <c r="S96" s="151"/>
      <c r="T96" s="152"/>
    </row>
    <row r="97" spans="1:21" s="13" customFormat="1" x14ac:dyDescent="0.2">
      <c r="B97" s="145"/>
      <c r="D97" s="146" t="s">
        <v>119</v>
      </c>
      <c r="E97" s="147" t="s">
        <v>3</v>
      </c>
      <c r="F97" s="148" t="s">
        <v>340</v>
      </c>
      <c r="H97" s="149">
        <v>1</v>
      </c>
      <c r="L97" s="145"/>
      <c r="M97" s="150"/>
      <c r="N97" s="151"/>
      <c r="O97" s="151"/>
      <c r="P97" s="151"/>
      <c r="Q97" s="151"/>
      <c r="R97" s="151"/>
      <c r="S97" s="151"/>
      <c r="T97" s="152"/>
    </row>
    <row r="98" spans="1:21" s="13" customFormat="1" x14ac:dyDescent="0.2">
      <c r="B98" s="145"/>
      <c r="D98" s="146" t="s">
        <v>119</v>
      </c>
      <c r="E98" s="147" t="s">
        <v>3</v>
      </c>
      <c r="F98" s="148" t="s">
        <v>341</v>
      </c>
      <c r="H98" s="149">
        <v>1</v>
      </c>
      <c r="L98" s="145"/>
      <c r="M98" s="150"/>
      <c r="N98" s="151"/>
      <c r="O98" s="151"/>
      <c r="P98" s="151"/>
      <c r="Q98" s="151"/>
      <c r="R98" s="151"/>
      <c r="S98" s="151"/>
      <c r="T98" s="152"/>
    </row>
    <row r="99" spans="1:21" s="13" customFormat="1" x14ac:dyDescent="0.2">
      <c r="B99" s="145"/>
      <c r="D99" s="146" t="s">
        <v>119</v>
      </c>
      <c r="E99" s="147" t="s">
        <v>3</v>
      </c>
      <c r="F99" s="148" t="s">
        <v>342</v>
      </c>
      <c r="H99" s="149">
        <v>1</v>
      </c>
      <c r="L99" s="145"/>
      <c r="M99" s="150"/>
      <c r="N99" s="151"/>
      <c r="O99" s="151"/>
      <c r="P99" s="151"/>
      <c r="Q99" s="151"/>
      <c r="R99" s="151"/>
      <c r="S99" s="151"/>
      <c r="T99" s="152"/>
    </row>
    <row r="100" spans="1:21" s="13" customFormat="1" x14ac:dyDescent="0.2">
      <c r="B100" s="145"/>
      <c r="D100" s="146" t="s">
        <v>119</v>
      </c>
      <c r="E100" s="147" t="s">
        <v>3</v>
      </c>
      <c r="F100" s="148" t="s">
        <v>343</v>
      </c>
      <c r="H100" s="149">
        <v>4</v>
      </c>
      <c r="L100" s="145"/>
      <c r="M100" s="150"/>
      <c r="N100" s="151"/>
      <c r="O100" s="151"/>
      <c r="P100" s="151"/>
      <c r="Q100" s="151"/>
      <c r="R100" s="151"/>
      <c r="S100" s="151"/>
      <c r="T100" s="152"/>
    </row>
    <row r="101" spans="1:21" s="13" customFormat="1" x14ac:dyDescent="0.2">
      <c r="B101" s="145"/>
      <c r="D101" s="146" t="s">
        <v>119</v>
      </c>
      <c r="E101" s="147" t="s">
        <v>3</v>
      </c>
      <c r="F101" s="148" t="s">
        <v>344</v>
      </c>
      <c r="H101" s="149">
        <v>1</v>
      </c>
      <c r="L101" s="145"/>
      <c r="M101" s="150"/>
      <c r="N101" s="151"/>
      <c r="O101" s="151"/>
      <c r="P101" s="151"/>
      <c r="Q101" s="151"/>
      <c r="R101" s="151"/>
      <c r="S101" s="151"/>
      <c r="T101" s="152"/>
    </row>
    <row r="102" spans="1:21" s="14" customFormat="1" x14ac:dyDescent="0.2">
      <c r="B102" s="153"/>
      <c r="D102" s="146" t="s">
        <v>119</v>
      </c>
      <c r="E102" s="154" t="s">
        <v>3</v>
      </c>
      <c r="F102" s="155" t="s">
        <v>125</v>
      </c>
      <c r="H102" s="156">
        <v>12.18</v>
      </c>
      <c r="L102" s="153"/>
      <c r="M102" s="157"/>
      <c r="N102" s="158"/>
      <c r="O102" s="158"/>
      <c r="P102" s="158"/>
      <c r="Q102" s="158"/>
      <c r="R102" s="158"/>
      <c r="S102" s="158"/>
      <c r="T102" s="159"/>
    </row>
    <row r="103" spans="1:21" s="2" customFormat="1" ht="37.9" customHeight="1" x14ac:dyDescent="0.2">
      <c r="A103" s="29"/>
      <c r="B103" s="130"/>
      <c r="C103" s="131" t="s">
        <v>70</v>
      </c>
      <c r="D103" s="131" t="s">
        <v>111</v>
      </c>
      <c r="E103" s="132" t="s">
        <v>345</v>
      </c>
      <c r="F103" s="133" t="s">
        <v>346</v>
      </c>
      <c r="G103" s="134" t="s">
        <v>114</v>
      </c>
      <c r="H103" s="135">
        <v>1</v>
      </c>
      <c r="I103" s="337"/>
      <c r="J103" s="136">
        <f>ROUND(I103*H103,2)</f>
        <v>0</v>
      </c>
      <c r="K103" s="133" t="s">
        <v>115</v>
      </c>
      <c r="L103" s="30"/>
      <c r="M103" s="137" t="s">
        <v>3</v>
      </c>
      <c r="N103" s="138" t="s">
        <v>36</v>
      </c>
      <c r="O103" s="139">
        <v>7.9000000000000001E-2</v>
      </c>
      <c r="P103" s="139">
        <f>O103*H103</f>
        <v>7.9000000000000001E-2</v>
      </c>
      <c r="Q103" s="139">
        <v>0</v>
      </c>
      <c r="R103" s="139">
        <f>Q103*H103</f>
        <v>0</v>
      </c>
      <c r="S103" s="139">
        <v>0.17</v>
      </c>
      <c r="T103" s="140">
        <f>S103*H103</f>
        <v>0.17</v>
      </c>
      <c r="U103" s="29"/>
    </row>
    <row r="104" spans="1:21" s="2" customFormat="1" x14ac:dyDescent="0.2">
      <c r="A104" s="29"/>
      <c r="B104" s="30"/>
      <c r="C104" s="29"/>
      <c r="D104" s="141" t="s">
        <v>117</v>
      </c>
      <c r="E104" s="29"/>
      <c r="F104" s="142" t="s">
        <v>347</v>
      </c>
      <c r="G104" s="29"/>
      <c r="H104" s="29"/>
      <c r="I104" s="29"/>
      <c r="J104" s="29"/>
      <c r="K104" s="29"/>
      <c r="L104" s="30"/>
      <c r="M104" s="143"/>
      <c r="N104" s="144"/>
      <c r="O104" s="50"/>
      <c r="P104" s="50"/>
      <c r="Q104" s="50"/>
      <c r="R104" s="50"/>
      <c r="S104" s="50"/>
      <c r="T104" s="51"/>
      <c r="U104" s="29"/>
    </row>
    <row r="105" spans="1:21" s="13" customFormat="1" x14ac:dyDescent="0.2">
      <c r="B105" s="145"/>
      <c r="D105" s="146" t="s">
        <v>119</v>
      </c>
      <c r="E105" s="147" t="s">
        <v>3</v>
      </c>
      <c r="F105" s="148" t="s">
        <v>348</v>
      </c>
      <c r="H105" s="149">
        <v>1</v>
      </c>
      <c r="L105" s="145"/>
      <c r="M105" s="150"/>
      <c r="N105" s="151"/>
      <c r="O105" s="151"/>
      <c r="P105" s="151"/>
      <c r="Q105" s="151"/>
      <c r="R105" s="151"/>
      <c r="S105" s="151"/>
      <c r="T105" s="152"/>
    </row>
    <row r="106" spans="1:21" s="2" customFormat="1" ht="37.9" customHeight="1" x14ac:dyDescent="0.2">
      <c r="A106" s="29"/>
      <c r="B106" s="130"/>
      <c r="C106" s="131" t="s">
        <v>130</v>
      </c>
      <c r="D106" s="131" t="s">
        <v>111</v>
      </c>
      <c r="E106" s="132" t="s">
        <v>349</v>
      </c>
      <c r="F106" s="133" t="s">
        <v>350</v>
      </c>
      <c r="G106" s="134" t="s">
        <v>114</v>
      </c>
      <c r="H106" s="135">
        <v>20</v>
      </c>
      <c r="I106" s="337"/>
      <c r="J106" s="136">
        <f>ROUND(I106*H106,2)</f>
        <v>0</v>
      </c>
      <c r="K106" s="133" t="s">
        <v>115</v>
      </c>
      <c r="L106" s="30"/>
      <c r="M106" s="137" t="s">
        <v>3</v>
      </c>
      <c r="N106" s="138" t="s">
        <v>36</v>
      </c>
      <c r="O106" s="139">
        <v>0.185</v>
      </c>
      <c r="P106" s="139">
        <f>O106*H106</f>
        <v>3.7</v>
      </c>
      <c r="Q106" s="139">
        <v>0</v>
      </c>
      <c r="R106" s="139">
        <f>Q106*H106</f>
        <v>0</v>
      </c>
      <c r="S106" s="139">
        <v>0.44</v>
      </c>
      <c r="T106" s="140">
        <f>S106*H106</f>
        <v>8.8000000000000007</v>
      </c>
      <c r="U106" s="29"/>
    </row>
    <row r="107" spans="1:21" s="2" customFormat="1" x14ac:dyDescent="0.2">
      <c r="A107" s="29"/>
      <c r="B107" s="30"/>
      <c r="C107" s="29"/>
      <c r="D107" s="141" t="s">
        <v>117</v>
      </c>
      <c r="E107" s="29"/>
      <c r="F107" s="142" t="s">
        <v>351</v>
      </c>
      <c r="G107" s="29"/>
      <c r="H107" s="29"/>
      <c r="I107" s="29"/>
      <c r="J107" s="29"/>
      <c r="K107" s="29"/>
      <c r="L107" s="30"/>
      <c r="M107" s="143"/>
      <c r="N107" s="144"/>
      <c r="O107" s="50"/>
      <c r="P107" s="50"/>
      <c r="Q107" s="50"/>
      <c r="R107" s="50"/>
      <c r="S107" s="50"/>
      <c r="T107" s="51"/>
      <c r="U107" s="29"/>
    </row>
    <row r="108" spans="1:21" s="13" customFormat="1" x14ac:dyDescent="0.2">
      <c r="B108" s="145"/>
      <c r="D108" s="146" t="s">
        <v>119</v>
      </c>
      <c r="E108" s="147" t="s">
        <v>3</v>
      </c>
      <c r="F108" s="148" t="s">
        <v>352</v>
      </c>
      <c r="H108" s="149">
        <v>1</v>
      </c>
      <c r="L108" s="145"/>
      <c r="M108" s="150"/>
      <c r="N108" s="151"/>
      <c r="O108" s="151"/>
      <c r="P108" s="151"/>
      <c r="Q108" s="151"/>
      <c r="R108" s="151"/>
      <c r="S108" s="151"/>
      <c r="T108" s="152"/>
    </row>
    <row r="109" spans="1:21" s="13" customFormat="1" x14ac:dyDescent="0.2">
      <c r="B109" s="145"/>
      <c r="D109" s="146" t="s">
        <v>119</v>
      </c>
      <c r="E109" s="147" t="s">
        <v>3</v>
      </c>
      <c r="F109" s="148" t="s">
        <v>353</v>
      </c>
      <c r="H109" s="149">
        <v>1</v>
      </c>
      <c r="L109" s="145"/>
      <c r="M109" s="150"/>
      <c r="N109" s="151"/>
      <c r="O109" s="151"/>
      <c r="P109" s="151"/>
      <c r="Q109" s="151"/>
      <c r="R109" s="151"/>
      <c r="S109" s="151"/>
      <c r="T109" s="152"/>
    </row>
    <row r="110" spans="1:21" s="13" customFormat="1" x14ac:dyDescent="0.2">
      <c r="B110" s="145"/>
      <c r="D110" s="146" t="s">
        <v>119</v>
      </c>
      <c r="E110" s="147" t="s">
        <v>3</v>
      </c>
      <c r="F110" s="148" t="s">
        <v>354</v>
      </c>
      <c r="H110" s="149">
        <v>1</v>
      </c>
      <c r="L110" s="145"/>
      <c r="M110" s="150"/>
      <c r="N110" s="151"/>
      <c r="O110" s="151"/>
      <c r="P110" s="151"/>
      <c r="Q110" s="151"/>
      <c r="R110" s="151"/>
      <c r="S110" s="151"/>
      <c r="T110" s="152"/>
    </row>
    <row r="111" spans="1:21" s="13" customFormat="1" x14ac:dyDescent="0.2">
      <c r="B111" s="145"/>
      <c r="D111" s="146" t="s">
        <v>119</v>
      </c>
      <c r="E111" s="147" t="s">
        <v>3</v>
      </c>
      <c r="F111" s="148" t="s">
        <v>355</v>
      </c>
      <c r="H111" s="149">
        <v>4</v>
      </c>
      <c r="L111" s="145"/>
      <c r="M111" s="150"/>
      <c r="N111" s="151"/>
      <c r="O111" s="151"/>
      <c r="P111" s="151"/>
      <c r="Q111" s="151"/>
      <c r="R111" s="151"/>
      <c r="S111" s="151"/>
      <c r="T111" s="152"/>
    </row>
    <row r="112" spans="1:21" s="13" customFormat="1" x14ac:dyDescent="0.2">
      <c r="B112" s="145"/>
      <c r="D112" s="146" t="s">
        <v>119</v>
      </c>
      <c r="E112" s="147" t="s">
        <v>3</v>
      </c>
      <c r="F112" s="148" t="s">
        <v>356</v>
      </c>
      <c r="H112" s="149">
        <v>4</v>
      </c>
      <c r="L112" s="145"/>
      <c r="M112" s="150"/>
      <c r="N112" s="151"/>
      <c r="O112" s="151"/>
      <c r="P112" s="151"/>
      <c r="Q112" s="151"/>
      <c r="R112" s="151"/>
      <c r="S112" s="151"/>
      <c r="T112" s="152"/>
    </row>
    <row r="113" spans="1:21" s="13" customFormat="1" x14ac:dyDescent="0.2">
      <c r="B113" s="145"/>
      <c r="D113" s="146" t="s">
        <v>119</v>
      </c>
      <c r="E113" s="147" t="s">
        <v>3</v>
      </c>
      <c r="F113" s="148" t="s">
        <v>357</v>
      </c>
      <c r="H113" s="149">
        <v>1</v>
      </c>
      <c r="L113" s="145"/>
      <c r="M113" s="150"/>
      <c r="N113" s="151"/>
      <c r="O113" s="151"/>
      <c r="P113" s="151"/>
      <c r="Q113" s="151"/>
      <c r="R113" s="151"/>
      <c r="S113" s="151"/>
      <c r="T113" s="152"/>
    </row>
    <row r="114" spans="1:21" s="13" customFormat="1" x14ac:dyDescent="0.2">
      <c r="B114" s="145"/>
      <c r="D114" s="146" t="s">
        <v>119</v>
      </c>
      <c r="E114" s="147" t="s">
        <v>3</v>
      </c>
      <c r="F114" s="148" t="s">
        <v>358</v>
      </c>
      <c r="H114" s="149">
        <v>1</v>
      </c>
      <c r="L114" s="145"/>
      <c r="M114" s="150"/>
      <c r="N114" s="151"/>
      <c r="O114" s="151"/>
      <c r="P114" s="151"/>
      <c r="Q114" s="151"/>
      <c r="R114" s="151"/>
      <c r="S114" s="151"/>
      <c r="T114" s="152"/>
    </row>
    <row r="115" spans="1:21" s="13" customFormat="1" x14ac:dyDescent="0.2">
      <c r="B115" s="145"/>
      <c r="D115" s="146" t="s">
        <v>119</v>
      </c>
      <c r="E115" s="147" t="s">
        <v>3</v>
      </c>
      <c r="F115" s="148" t="s">
        <v>359</v>
      </c>
      <c r="H115" s="149">
        <v>7</v>
      </c>
      <c r="L115" s="145"/>
      <c r="M115" s="150"/>
      <c r="N115" s="151"/>
      <c r="O115" s="151"/>
      <c r="P115" s="151"/>
      <c r="Q115" s="151"/>
      <c r="R115" s="151"/>
      <c r="S115" s="151"/>
      <c r="T115" s="152"/>
    </row>
    <row r="116" spans="1:21" s="14" customFormat="1" x14ac:dyDescent="0.2">
      <c r="B116" s="153"/>
      <c r="D116" s="146" t="s">
        <v>119</v>
      </c>
      <c r="E116" s="154" t="s">
        <v>3</v>
      </c>
      <c r="F116" s="155" t="s">
        <v>125</v>
      </c>
      <c r="H116" s="156">
        <v>20</v>
      </c>
      <c r="L116" s="153"/>
      <c r="M116" s="157"/>
      <c r="N116" s="158"/>
      <c r="O116" s="158"/>
      <c r="P116" s="158"/>
      <c r="Q116" s="158"/>
      <c r="R116" s="158"/>
      <c r="S116" s="158"/>
      <c r="T116" s="159"/>
    </row>
    <row r="117" spans="1:21" s="2" customFormat="1" ht="33" customHeight="1" x14ac:dyDescent="0.2">
      <c r="A117" s="29"/>
      <c r="B117" s="130"/>
      <c r="C117" s="131" t="s">
        <v>116</v>
      </c>
      <c r="D117" s="131" t="s">
        <v>111</v>
      </c>
      <c r="E117" s="132" t="s">
        <v>360</v>
      </c>
      <c r="F117" s="133" t="s">
        <v>361</v>
      </c>
      <c r="G117" s="134" t="s">
        <v>114</v>
      </c>
      <c r="H117" s="135">
        <v>20</v>
      </c>
      <c r="I117" s="337"/>
      <c r="J117" s="136">
        <f>ROUND(I117*H117,2)</f>
        <v>0</v>
      </c>
      <c r="K117" s="133" t="s">
        <v>115</v>
      </c>
      <c r="L117" s="30"/>
      <c r="M117" s="137" t="s">
        <v>3</v>
      </c>
      <c r="N117" s="138" t="s">
        <v>36</v>
      </c>
      <c r="O117" s="139">
        <v>9.4E-2</v>
      </c>
      <c r="P117" s="139">
        <f>O117*H117</f>
        <v>1.88</v>
      </c>
      <c r="Q117" s="139">
        <v>0</v>
      </c>
      <c r="R117" s="139">
        <f>Q117*H117</f>
        <v>0</v>
      </c>
      <c r="S117" s="139">
        <v>9.8000000000000004E-2</v>
      </c>
      <c r="T117" s="140">
        <f>S117*H117</f>
        <v>1.96</v>
      </c>
      <c r="U117" s="29"/>
    </row>
    <row r="118" spans="1:21" s="2" customFormat="1" x14ac:dyDescent="0.2">
      <c r="A118" s="29"/>
      <c r="B118" s="30"/>
      <c r="C118" s="29"/>
      <c r="D118" s="141" t="s">
        <v>117</v>
      </c>
      <c r="E118" s="29"/>
      <c r="F118" s="142" t="s">
        <v>362</v>
      </c>
      <c r="G118" s="29"/>
      <c r="H118" s="29"/>
      <c r="I118" s="29"/>
      <c r="J118" s="29"/>
      <c r="K118" s="29"/>
      <c r="L118" s="30"/>
      <c r="M118" s="143"/>
      <c r="N118" s="144"/>
      <c r="O118" s="50"/>
      <c r="P118" s="50"/>
      <c r="Q118" s="50"/>
      <c r="R118" s="50"/>
      <c r="S118" s="50"/>
      <c r="T118" s="51"/>
      <c r="U118" s="29"/>
    </row>
    <row r="119" spans="1:21" s="2" customFormat="1" ht="33" customHeight="1" x14ac:dyDescent="0.2">
      <c r="A119" s="29"/>
      <c r="B119" s="130"/>
      <c r="C119" s="131" t="s">
        <v>142</v>
      </c>
      <c r="D119" s="131" t="s">
        <v>111</v>
      </c>
      <c r="E119" s="132" t="s">
        <v>363</v>
      </c>
      <c r="F119" s="133" t="s">
        <v>364</v>
      </c>
      <c r="G119" s="134" t="s">
        <v>114</v>
      </c>
      <c r="H119" s="135">
        <v>1</v>
      </c>
      <c r="I119" s="337"/>
      <c r="J119" s="136">
        <f>ROUND(I119*H119,2)</f>
        <v>0</v>
      </c>
      <c r="K119" s="133" t="s">
        <v>115</v>
      </c>
      <c r="L119" s="30"/>
      <c r="M119" s="137" t="s">
        <v>3</v>
      </c>
      <c r="N119" s="138" t="s">
        <v>36</v>
      </c>
      <c r="O119" s="139">
        <v>0.13</v>
      </c>
      <c r="P119" s="139">
        <f>O119*H119</f>
        <v>0.13</v>
      </c>
      <c r="Q119" s="139">
        <v>0</v>
      </c>
      <c r="R119" s="139">
        <f>Q119*H119</f>
        <v>0</v>
      </c>
      <c r="S119" s="139">
        <v>0.22</v>
      </c>
      <c r="T119" s="140">
        <f>S119*H119</f>
        <v>0.22</v>
      </c>
      <c r="U119" s="29"/>
    </row>
    <row r="120" spans="1:21" s="2" customFormat="1" x14ac:dyDescent="0.2">
      <c r="A120" s="29"/>
      <c r="B120" s="30"/>
      <c r="C120" s="29"/>
      <c r="D120" s="141" t="s">
        <v>117</v>
      </c>
      <c r="E120" s="29"/>
      <c r="F120" s="142" t="s">
        <v>365</v>
      </c>
      <c r="G120" s="29"/>
      <c r="H120" s="29"/>
      <c r="I120" s="29"/>
      <c r="J120" s="29"/>
      <c r="K120" s="29"/>
      <c r="L120" s="30"/>
      <c r="M120" s="143"/>
      <c r="N120" s="144"/>
      <c r="O120" s="50"/>
      <c r="P120" s="50"/>
      <c r="Q120" s="50"/>
      <c r="R120" s="50"/>
      <c r="S120" s="50"/>
      <c r="T120" s="51"/>
      <c r="U120" s="29"/>
    </row>
    <row r="121" spans="1:21" s="2" customFormat="1" ht="16.5" customHeight="1" x14ac:dyDescent="0.2">
      <c r="A121" s="29"/>
      <c r="B121" s="130"/>
      <c r="C121" s="131" t="s">
        <v>152</v>
      </c>
      <c r="D121" s="131" t="s">
        <v>111</v>
      </c>
      <c r="E121" s="132" t="s">
        <v>126</v>
      </c>
      <c r="F121" s="133" t="s">
        <v>127</v>
      </c>
      <c r="G121" s="134" t="s">
        <v>128</v>
      </c>
      <c r="H121" s="321">
        <v>7</v>
      </c>
      <c r="I121" s="337"/>
      <c r="J121" s="136">
        <f>ROUND(I121*H121,2)</f>
        <v>0</v>
      </c>
      <c r="K121" s="133" t="s">
        <v>115</v>
      </c>
      <c r="L121" s="30"/>
      <c r="M121" s="137" t="s">
        <v>3</v>
      </c>
      <c r="N121" s="138" t="s">
        <v>36</v>
      </c>
      <c r="O121" s="139">
        <v>0.184</v>
      </c>
      <c r="P121" s="139">
        <f>O121*H121</f>
        <v>1.288</v>
      </c>
      <c r="Q121" s="139">
        <v>3.2634E-5</v>
      </c>
      <c r="R121" s="139">
        <f>Q121*H121</f>
        <v>2.28438E-4</v>
      </c>
      <c r="S121" s="139">
        <v>0</v>
      </c>
      <c r="T121" s="140">
        <f>S121*H121</f>
        <v>0</v>
      </c>
      <c r="U121" s="29"/>
    </row>
    <row r="122" spans="1:21" s="2" customFormat="1" x14ac:dyDescent="0.2">
      <c r="A122" s="29"/>
      <c r="B122" s="30"/>
      <c r="C122" s="29"/>
      <c r="D122" s="141" t="s">
        <v>117</v>
      </c>
      <c r="E122" s="29"/>
      <c r="F122" s="142" t="s">
        <v>129</v>
      </c>
      <c r="G122" s="29"/>
      <c r="H122" s="29"/>
      <c r="I122" s="29"/>
      <c r="J122" s="29"/>
      <c r="K122" s="29"/>
      <c r="L122" s="30"/>
      <c r="M122" s="143"/>
      <c r="N122" s="144"/>
      <c r="O122" s="50"/>
      <c r="P122" s="50"/>
      <c r="Q122" s="50"/>
      <c r="R122" s="50"/>
      <c r="S122" s="50"/>
      <c r="T122" s="51"/>
      <c r="U122" s="29"/>
    </row>
    <row r="123" spans="1:21" s="2" customFormat="1" ht="24.2" customHeight="1" x14ac:dyDescent="0.2">
      <c r="A123" s="29"/>
      <c r="B123" s="130"/>
      <c r="C123" s="131" t="s">
        <v>162</v>
      </c>
      <c r="D123" s="131" t="s">
        <v>111</v>
      </c>
      <c r="E123" s="132" t="s">
        <v>131</v>
      </c>
      <c r="F123" s="133" t="s">
        <v>132</v>
      </c>
      <c r="G123" s="134" t="s">
        <v>133</v>
      </c>
      <c r="H123" s="135">
        <v>7</v>
      </c>
      <c r="I123" s="337"/>
      <c r="J123" s="136">
        <f>ROUND(I123*H123,2)</f>
        <v>0</v>
      </c>
      <c r="K123" s="133" t="s">
        <v>115</v>
      </c>
      <c r="L123" s="30"/>
      <c r="M123" s="137" t="s">
        <v>3</v>
      </c>
      <c r="N123" s="138" t="s">
        <v>36</v>
      </c>
      <c r="O123" s="139">
        <v>0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U123" s="29"/>
    </row>
    <row r="124" spans="1:21" s="2" customFormat="1" x14ac:dyDescent="0.2">
      <c r="A124" s="29"/>
      <c r="B124" s="30"/>
      <c r="C124" s="29"/>
      <c r="D124" s="141" t="s">
        <v>117</v>
      </c>
      <c r="E124" s="29"/>
      <c r="F124" s="142" t="s">
        <v>134</v>
      </c>
      <c r="G124" s="29"/>
      <c r="H124" s="29"/>
      <c r="I124" s="185"/>
      <c r="J124" s="29"/>
      <c r="K124" s="29"/>
      <c r="L124" s="30"/>
      <c r="M124" s="143"/>
      <c r="N124" s="144"/>
      <c r="O124" s="50"/>
      <c r="P124" s="50"/>
      <c r="Q124" s="50"/>
      <c r="R124" s="50"/>
      <c r="S124" s="50"/>
      <c r="T124" s="51"/>
      <c r="U124" s="29"/>
    </row>
    <row r="125" spans="1:21" s="2" customFormat="1" ht="49.15" customHeight="1" x14ac:dyDescent="0.2">
      <c r="A125" s="29"/>
      <c r="B125" s="130"/>
      <c r="C125" s="131" t="s">
        <v>167</v>
      </c>
      <c r="D125" s="131" t="s">
        <v>111</v>
      </c>
      <c r="E125" s="132" t="s">
        <v>366</v>
      </c>
      <c r="F125" s="133" t="s">
        <v>367</v>
      </c>
      <c r="G125" s="134" t="s">
        <v>175</v>
      </c>
      <c r="H125" s="135">
        <v>4</v>
      </c>
      <c r="I125" s="337"/>
      <c r="J125" s="136">
        <f>ROUND(I125*H125,2)</f>
        <v>0</v>
      </c>
      <c r="K125" s="133" t="s">
        <v>115</v>
      </c>
      <c r="L125" s="30"/>
      <c r="M125" s="137" t="s">
        <v>3</v>
      </c>
      <c r="N125" s="138" t="s">
        <v>36</v>
      </c>
      <c r="O125" s="139">
        <v>0.81799999999999995</v>
      </c>
      <c r="P125" s="139">
        <f>O125*H125</f>
        <v>3.2719999999999998</v>
      </c>
      <c r="Q125" s="139">
        <v>8.6767000000000007E-3</v>
      </c>
      <c r="R125" s="139">
        <f>Q125*H125</f>
        <v>3.4706800000000003E-2</v>
      </c>
      <c r="S125" s="139">
        <v>0</v>
      </c>
      <c r="T125" s="140">
        <f>S125*H125</f>
        <v>0</v>
      </c>
      <c r="U125" s="29"/>
    </row>
    <row r="126" spans="1:21" s="2" customFormat="1" x14ac:dyDescent="0.2">
      <c r="A126" s="29"/>
      <c r="B126" s="30"/>
      <c r="C126" s="29"/>
      <c r="D126" s="141" t="s">
        <v>117</v>
      </c>
      <c r="E126" s="29"/>
      <c r="F126" s="142" t="s">
        <v>368</v>
      </c>
      <c r="G126" s="29"/>
      <c r="H126" s="29"/>
      <c r="I126" s="29"/>
      <c r="J126" s="29"/>
      <c r="K126" s="29"/>
      <c r="L126" s="30"/>
      <c r="M126" s="143"/>
      <c r="N126" s="144"/>
      <c r="O126" s="50"/>
      <c r="P126" s="50"/>
      <c r="Q126" s="50"/>
      <c r="R126" s="50"/>
      <c r="S126" s="50"/>
      <c r="T126" s="51"/>
      <c r="U126" s="29"/>
    </row>
    <row r="127" spans="1:21" s="13" customFormat="1" x14ac:dyDescent="0.2">
      <c r="B127" s="145"/>
      <c r="D127" s="146" t="s">
        <v>119</v>
      </c>
      <c r="E127" s="147" t="s">
        <v>3</v>
      </c>
      <c r="F127" s="148" t="s">
        <v>369</v>
      </c>
      <c r="H127" s="149">
        <v>4</v>
      </c>
      <c r="L127" s="145"/>
      <c r="M127" s="150"/>
      <c r="N127" s="151"/>
      <c r="O127" s="151"/>
      <c r="P127" s="151"/>
      <c r="Q127" s="151"/>
      <c r="R127" s="151"/>
      <c r="S127" s="151"/>
      <c r="T127" s="152"/>
    </row>
    <row r="128" spans="1:21" s="2" customFormat="1" ht="49.15" customHeight="1" x14ac:dyDescent="0.2">
      <c r="A128" s="29"/>
      <c r="B128" s="130"/>
      <c r="C128" s="131" t="s">
        <v>172</v>
      </c>
      <c r="D128" s="131" t="s">
        <v>111</v>
      </c>
      <c r="E128" s="132" t="s">
        <v>370</v>
      </c>
      <c r="F128" s="133" t="s">
        <v>371</v>
      </c>
      <c r="G128" s="134" t="s">
        <v>175</v>
      </c>
      <c r="H128" s="135">
        <v>1.6</v>
      </c>
      <c r="I128" s="337"/>
      <c r="J128" s="136">
        <f>ROUND(I128*H128,2)</f>
        <v>0</v>
      </c>
      <c r="K128" s="133" t="s">
        <v>115</v>
      </c>
      <c r="L128" s="30"/>
      <c r="M128" s="137" t="s">
        <v>3</v>
      </c>
      <c r="N128" s="138" t="s">
        <v>36</v>
      </c>
      <c r="O128" s="139">
        <v>0.54700000000000004</v>
      </c>
      <c r="P128" s="139">
        <f>O128*H128</f>
        <v>0.87520000000000009</v>
      </c>
      <c r="Q128" s="139">
        <v>3.6904300000000001E-2</v>
      </c>
      <c r="R128" s="139">
        <f>Q128*H128</f>
        <v>5.9046880000000003E-2</v>
      </c>
      <c r="S128" s="139">
        <v>0</v>
      </c>
      <c r="T128" s="140">
        <f>S128*H128</f>
        <v>0</v>
      </c>
      <c r="U128" s="29"/>
    </row>
    <row r="129" spans="1:21" s="2" customFormat="1" x14ac:dyDescent="0.2">
      <c r="A129" s="29"/>
      <c r="B129" s="30"/>
      <c r="C129" s="29"/>
      <c r="D129" s="141" t="s">
        <v>117</v>
      </c>
      <c r="E129" s="29"/>
      <c r="F129" s="142" t="s">
        <v>372</v>
      </c>
      <c r="G129" s="29"/>
      <c r="H129" s="29"/>
      <c r="I129" s="29"/>
      <c r="J129" s="29"/>
      <c r="K129" s="29"/>
      <c r="L129" s="30"/>
      <c r="M129" s="143"/>
      <c r="N129" s="144"/>
      <c r="O129" s="50"/>
      <c r="P129" s="50"/>
      <c r="Q129" s="50"/>
      <c r="R129" s="50"/>
      <c r="S129" s="50"/>
      <c r="T129" s="51"/>
      <c r="U129" s="29"/>
    </row>
    <row r="130" spans="1:21" s="13" customFormat="1" x14ac:dyDescent="0.2">
      <c r="B130" s="145"/>
      <c r="D130" s="146" t="s">
        <v>119</v>
      </c>
      <c r="E130" s="147" t="s">
        <v>3</v>
      </c>
      <c r="F130" s="148" t="s">
        <v>373</v>
      </c>
      <c r="H130" s="149">
        <v>1.6</v>
      </c>
      <c r="L130" s="145"/>
      <c r="M130" s="150"/>
      <c r="N130" s="151"/>
      <c r="O130" s="151"/>
      <c r="P130" s="151"/>
      <c r="Q130" s="151"/>
      <c r="R130" s="151"/>
      <c r="S130" s="151"/>
      <c r="T130" s="152"/>
    </row>
    <row r="131" spans="1:21" s="2" customFormat="1" ht="16.5" customHeight="1" x14ac:dyDescent="0.2">
      <c r="A131" s="29"/>
      <c r="B131" s="130"/>
      <c r="C131" s="131" t="s">
        <v>177</v>
      </c>
      <c r="D131" s="131" t="s">
        <v>111</v>
      </c>
      <c r="E131" s="132" t="s">
        <v>135</v>
      </c>
      <c r="F131" s="133" t="s">
        <v>136</v>
      </c>
      <c r="G131" s="134" t="s">
        <v>114</v>
      </c>
      <c r="H131" s="135">
        <v>7.82</v>
      </c>
      <c r="I131" s="337"/>
      <c r="J131" s="136">
        <f>ROUND(I131*H131,2)</f>
        <v>0</v>
      </c>
      <c r="K131" s="133" t="s">
        <v>115</v>
      </c>
      <c r="L131" s="30"/>
      <c r="M131" s="137" t="s">
        <v>3</v>
      </c>
      <c r="N131" s="138" t="s">
        <v>36</v>
      </c>
      <c r="O131" s="139">
        <v>8.7999999999999995E-2</v>
      </c>
      <c r="P131" s="139">
        <f>O131*H131</f>
        <v>0.68815999999999999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U131" s="29"/>
    </row>
    <row r="132" spans="1:21" s="2" customFormat="1" x14ac:dyDescent="0.2">
      <c r="A132" s="29"/>
      <c r="B132" s="30"/>
      <c r="C132" s="29"/>
      <c r="D132" s="141" t="s">
        <v>117</v>
      </c>
      <c r="E132" s="29"/>
      <c r="F132" s="142" t="s">
        <v>137</v>
      </c>
      <c r="G132" s="29"/>
      <c r="H132" s="29"/>
      <c r="I132" s="29"/>
      <c r="J132" s="29"/>
      <c r="K132" s="29"/>
      <c r="L132" s="30"/>
      <c r="M132" s="143"/>
      <c r="N132" s="144"/>
      <c r="O132" s="50"/>
      <c r="P132" s="50"/>
      <c r="Q132" s="50"/>
      <c r="R132" s="50"/>
      <c r="S132" s="50"/>
      <c r="T132" s="51"/>
      <c r="U132" s="29"/>
    </row>
    <row r="133" spans="1:21" s="13" customFormat="1" x14ac:dyDescent="0.2">
      <c r="B133" s="145"/>
      <c r="D133" s="146" t="s">
        <v>119</v>
      </c>
      <c r="E133" s="147" t="s">
        <v>3</v>
      </c>
      <c r="F133" s="148" t="s">
        <v>374</v>
      </c>
      <c r="H133" s="149">
        <v>7.82</v>
      </c>
      <c r="L133" s="145"/>
      <c r="M133" s="150"/>
      <c r="N133" s="151"/>
      <c r="O133" s="151"/>
      <c r="P133" s="151"/>
      <c r="Q133" s="151"/>
      <c r="R133" s="151"/>
      <c r="S133" s="151"/>
      <c r="T133" s="152"/>
    </row>
    <row r="134" spans="1:21" s="2" customFormat="1" ht="21.75" customHeight="1" x14ac:dyDescent="0.2">
      <c r="A134" s="29"/>
      <c r="B134" s="130"/>
      <c r="C134" s="131" t="s">
        <v>187</v>
      </c>
      <c r="D134" s="131" t="s">
        <v>111</v>
      </c>
      <c r="E134" s="132" t="s">
        <v>375</v>
      </c>
      <c r="F134" s="133" t="s">
        <v>376</v>
      </c>
      <c r="G134" s="134" t="s">
        <v>145</v>
      </c>
      <c r="H134" s="135">
        <v>4.05</v>
      </c>
      <c r="I134" s="337"/>
      <c r="J134" s="136">
        <f>ROUND(I134*H134,2)</f>
        <v>0</v>
      </c>
      <c r="K134" s="133" t="s">
        <v>115</v>
      </c>
      <c r="L134" s="30"/>
      <c r="M134" s="137" t="s">
        <v>3</v>
      </c>
      <c r="N134" s="138" t="s">
        <v>36</v>
      </c>
      <c r="O134" s="139">
        <v>0.215</v>
      </c>
      <c r="P134" s="139">
        <f>O134*H134</f>
        <v>0.87074999999999991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U134" s="29"/>
    </row>
    <row r="135" spans="1:21" s="2" customFormat="1" x14ac:dyDescent="0.2">
      <c r="A135" s="29"/>
      <c r="B135" s="30"/>
      <c r="C135" s="29"/>
      <c r="D135" s="141" t="s">
        <v>117</v>
      </c>
      <c r="E135" s="29"/>
      <c r="F135" s="142" t="s">
        <v>377</v>
      </c>
      <c r="G135" s="29"/>
      <c r="H135" s="29"/>
      <c r="I135" s="29"/>
      <c r="J135" s="29"/>
      <c r="K135" s="29"/>
      <c r="L135" s="30"/>
      <c r="M135" s="143"/>
      <c r="N135" s="144"/>
      <c r="O135" s="50"/>
      <c r="P135" s="50"/>
      <c r="Q135" s="50"/>
      <c r="R135" s="50"/>
      <c r="S135" s="50"/>
      <c r="T135" s="51"/>
      <c r="U135" s="29"/>
    </row>
    <row r="136" spans="1:21" s="13" customFormat="1" x14ac:dyDescent="0.2">
      <c r="B136" s="145"/>
      <c r="D136" s="146" t="s">
        <v>119</v>
      </c>
      <c r="E136" s="147" t="s">
        <v>3</v>
      </c>
      <c r="F136" s="148" t="s">
        <v>378</v>
      </c>
      <c r="H136" s="149">
        <v>0.05</v>
      </c>
      <c r="L136" s="145"/>
      <c r="M136" s="150"/>
      <c r="N136" s="151"/>
      <c r="O136" s="151"/>
      <c r="P136" s="151"/>
      <c r="Q136" s="151"/>
      <c r="R136" s="151"/>
      <c r="S136" s="151"/>
      <c r="T136" s="152"/>
    </row>
    <row r="137" spans="1:21" s="13" customFormat="1" x14ac:dyDescent="0.2">
      <c r="B137" s="145"/>
      <c r="D137" s="146" t="s">
        <v>119</v>
      </c>
      <c r="E137" s="147" t="s">
        <v>3</v>
      </c>
      <c r="F137" s="148" t="s">
        <v>379</v>
      </c>
      <c r="H137" s="149">
        <v>0.2</v>
      </c>
      <c r="L137" s="145"/>
      <c r="M137" s="150"/>
      <c r="N137" s="151"/>
      <c r="O137" s="151"/>
      <c r="P137" s="151"/>
      <c r="Q137" s="151"/>
      <c r="R137" s="151"/>
      <c r="S137" s="151"/>
      <c r="T137" s="152"/>
    </row>
    <row r="138" spans="1:21" s="13" customFormat="1" x14ac:dyDescent="0.2">
      <c r="B138" s="145"/>
      <c r="D138" s="146" t="s">
        <v>119</v>
      </c>
      <c r="E138" s="147" t="s">
        <v>3</v>
      </c>
      <c r="F138" s="148" t="s">
        <v>380</v>
      </c>
      <c r="H138" s="149">
        <v>0.2</v>
      </c>
      <c r="L138" s="145"/>
      <c r="M138" s="150"/>
      <c r="N138" s="151"/>
      <c r="O138" s="151"/>
      <c r="P138" s="151"/>
      <c r="Q138" s="151"/>
      <c r="R138" s="151"/>
      <c r="S138" s="151"/>
      <c r="T138" s="152"/>
    </row>
    <row r="139" spans="1:21" s="13" customFormat="1" x14ac:dyDescent="0.2">
      <c r="B139" s="145"/>
      <c r="D139" s="146" t="s">
        <v>119</v>
      </c>
      <c r="E139" s="147" t="s">
        <v>3</v>
      </c>
      <c r="F139" s="148" t="s">
        <v>381</v>
      </c>
      <c r="H139" s="149">
        <v>0.2</v>
      </c>
      <c r="L139" s="145"/>
      <c r="M139" s="150"/>
      <c r="N139" s="151"/>
      <c r="O139" s="151"/>
      <c r="P139" s="151"/>
      <c r="Q139" s="151"/>
      <c r="R139" s="151"/>
      <c r="S139" s="151"/>
      <c r="T139" s="152"/>
    </row>
    <row r="140" spans="1:21" s="13" customFormat="1" x14ac:dyDescent="0.2">
      <c r="B140" s="145"/>
      <c r="D140" s="146" t="s">
        <v>119</v>
      </c>
      <c r="E140" s="147" t="s">
        <v>3</v>
      </c>
      <c r="F140" s="148" t="s">
        <v>382</v>
      </c>
      <c r="H140" s="149">
        <v>0.8</v>
      </c>
      <c r="L140" s="145"/>
      <c r="M140" s="150"/>
      <c r="N140" s="151"/>
      <c r="O140" s="151"/>
      <c r="P140" s="151"/>
      <c r="Q140" s="151"/>
      <c r="R140" s="151"/>
      <c r="S140" s="151"/>
      <c r="T140" s="152"/>
    </row>
    <row r="141" spans="1:21" s="13" customFormat="1" x14ac:dyDescent="0.2">
      <c r="B141" s="145"/>
      <c r="D141" s="146" t="s">
        <v>119</v>
      </c>
      <c r="E141" s="147" t="s">
        <v>3</v>
      </c>
      <c r="F141" s="148" t="s">
        <v>383</v>
      </c>
      <c r="H141" s="149">
        <v>0.8</v>
      </c>
      <c r="L141" s="145"/>
      <c r="M141" s="150"/>
      <c r="N141" s="151"/>
      <c r="O141" s="151"/>
      <c r="P141" s="151"/>
      <c r="Q141" s="151"/>
      <c r="R141" s="151"/>
      <c r="S141" s="151"/>
      <c r="T141" s="152"/>
    </row>
    <row r="142" spans="1:21" s="13" customFormat="1" x14ac:dyDescent="0.2">
      <c r="B142" s="145"/>
      <c r="D142" s="146" t="s">
        <v>119</v>
      </c>
      <c r="E142" s="147" t="s">
        <v>3</v>
      </c>
      <c r="F142" s="148" t="s">
        <v>384</v>
      </c>
      <c r="H142" s="149">
        <v>0.2</v>
      </c>
      <c r="L142" s="145"/>
      <c r="M142" s="150"/>
      <c r="N142" s="151"/>
      <c r="O142" s="151"/>
      <c r="P142" s="151"/>
      <c r="Q142" s="151"/>
      <c r="R142" s="151"/>
      <c r="S142" s="151"/>
      <c r="T142" s="152"/>
    </row>
    <row r="143" spans="1:21" s="13" customFormat="1" x14ac:dyDescent="0.2">
      <c r="B143" s="145"/>
      <c r="D143" s="146" t="s">
        <v>119</v>
      </c>
      <c r="E143" s="147" t="s">
        <v>3</v>
      </c>
      <c r="F143" s="148" t="s">
        <v>385</v>
      </c>
      <c r="H143" s="149">
        <v>0.2</v>
      </c>
      <c r="L143" s="145"/>
      <c r="M143" s="150"/>
      <c r="N143" s="151"/>
      <c r="O143" s="151"/>
      <c r="P143" s="151"/>
      <c r="Q143" s="151"/>
      <c r="R143" s="151"/>
      <c r="S143" s="151"/>
      <c r="T143" s="152"/>
    </row>
    <row r="144" spans="1:21" s="13" customFormat="1" x14ac:dyDescent="0.2">
      <c r="B144" s="145"/>
      <c r="D144" s="146" t="s">
        <v>119</v>
      </c>
      <c r="E144" s="147" t="s">
        <v>3</v>
      </c>
      <c r="F144" s="148" t="s">
        <v>386</v>
      </c>
      <c r="H144" s="149">
        <v>1.4</v>
      </c>
      <c r="L144" s="145"/>
      <c r="M144" s="150"/>
      <c r="N144" s="151"/>
      <c r="O144" s="151"/>
      <c r="P144" s="151"/>
      <c r="Q144" s="151"/>
      <c r="R144" s="151"/>
      <c r="S144" s="151"/>
      <c r="T144" s="152"/>
    </row>
    <row r="145" spans="1:21" s="14" customFormat="1" x14ac:dyDescent="0.2">
      <c r="B145" s="153"/>
      <c r="D145" s="146" t="s">
        <v>119</v>
      </c>
      <c r="E145" s="154" t="s">
        <v>3</v>
      </c>
      <c r="F145" s="155" t="s">
        <v>125</v>
      </c>
      <c r="H145" s="156">
        <v>4.05</v>
      </c>
      <c r="L145" s="153"/>
      <c r="M145" s="157"/>
      <c r="N145" s="158"/>
      <c r="O145" s="158"/>
      <c r="P145" s="158"/>
      <c r="Q145" s="158"/>
      <c r="R145" s="158"/>
      <c r="S145" s="158"/>
      <c r="T145" s="159"/>
    </row>
    <row r="146" spans="1:21" s="2" customFormat="1" ht="24.2" customHeight="1" x14ac:dyDescent="0.2">
      <c r="A146" s="29"/>
      <c r="B146" s="130"/>
      <c r="C146" s="131" t="s">
        <v>192</v>
      </c>
      <c r="D146" s="131" t="s">
        <v>111</v>
      </c>
      <c r="E146" s="132" t="s">
        <v>387</v>
      </c>
      <c r="F146" s="133" t="s">
        <v>388</v>
      </c>
      <c r="G146" s="134" t="s">
        <v>145</v>
      </c>
      <c r="H146" s="135">
        <v>6.72</v>
      </c>
      <c r="I146" s="337"/>
      <c r="J146" s="136">
        <f>ROUND(I146*H146,2)</f>
        <v>0</v>
      </c>
      <c r="K146" s="133" t="s">
        <v>115</v>
      </c>
      <c r="L146" s="30"/>
      <c r="M146" s="137" t="s">
        <v>3</v>
      </c>
      <c r="N146" s="138" t="s">
        <v>36</v>
      </c>
      <c r="O146" s="139">
        <v>1.548</v>
      </c>
      <c r="P146" s="139">
        <f>O146*H146</f>
        <v>10.402559999999999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U146" s="29"/>
    </row>
    <row r="147" spans="1:21" s="2" customFormat="1" x14ac:dyDescent="0.2">
      <c r="A147" s="29"/>
      <c r="B147" s="30"/>
      <c r="C147" s="29"/>
      <c r="D147" s="141" t="s">
        <v>117</v>
      </c>
      <c r="E147" s="29"/>
      <c r="F147" s="142" t="s">
        <v>389</v>
      </c>
      <c r="G147" s="29"/>
      <c r="H147" s="29"/>
      <c r="I147" s="29"/>
      <c r="J147" s="29"/>
      <c r="K147" s="29"/>
      <c r="L147" s="30"/>
      <c r="M147" s="143"/>
      <c r="N147" s="144"/>
      <c r="O147" s="50"/>
      <c r="P147" s="50"/>
      <c r="Q147" s="50"/>
      <c r="R147" s="50"/>
      <c r="S147" s="50"/>
      <c r="T147" s="51"/>
      <c r="U147" s="29"/>
    </row>
    <row r="148" spans="1:21" s="13" customFormat="1" x14ac:dyDescent="0.2">
      <c r="B148" s="145"/>
      <c r="D148" s="146" t="s">
        <v>119</v>
      </c>
      <c r="E148" s="147" t="s">
        <v>3</v>
      </c>
      <c r="F148" s="148" t="s">
        <v>390</v>
      </c>
      <c r="H148" s="149">
        <v>6.72</v>
      </c>
      <c r="L148" s="145"/>
      <c r="M148" s="150"/>
      <c r="N148" s="151"/>
      <c r="O148" s="151"/>
      <c r="P148" s="151"/>
      <c r="Q148" s="151"/>
      <c r="R148" s="151"/>
      <c r="S148" s="151"/>
      <c r="T148" s="152"/>
    </row>
    <row r="149" spans="1:21" s="2" customFormat="1" ht="24.2" customHeight="1" x14ac:dyDescent="0.2">
      <c r="A149" s="29"/>
      <c r="B149" s="130"/>
      <c r="C149" s="131" t="s">
        <v>196</v>
      </c>
      <c r="D149" s="131" t="s">
        <v>111</v>
      </c>
      <c r="E149" s="132" t="s">
        <v>391</v>
      </c>
      <c r="F149" s="133" t="s">
        <v>392</v>
      </c>
      <c r="G149" s="134" t="s">
        <v>145</v>
      </c>
      <c r="H149" s="135">
        <v>30.013999999999999</v>
      </c>
      <c r="I149" s="337"/>
      <c r="J149" s="136">
        <f>ROUND(I149*H149,2)</f>
        <v>0</v>
      </c>
      <c r="K149" s="133" t="s">
        <v>115</v>
      </c>
      <c r="L149" s="30"/>
      <c r="M149" s="137" t="s">
        <v>3</v>
      </c>
      <c r="N149" s="138" t="s">
        <v>36</v>
      </c>
      <c r="O149" s="139">
        <v>0.61</v>
      </c>
      <c r="P149" s="139">
        <f>O149*H149</f>
        <v>18.308540000000001</v>
      </c>
      <c r="Q149" s="139">
        <v>0</v>
      </c>
      <c r="R149" s="139">
        <f>Q149*H149</f>
        <v>0</v>
      </c>
      <c r="S149" s="139">
        <v>0</v>
      </c>
      <c r="T149" s="140">
        <f>S149*H149</f>
        <v>0</v>
      </c>
      <c r="U149" s="29"/>
    </row>
    <row r="150" spans="1:21" s="2" customFormat="1" x14ac:dyDescent="0.2">
      <c r="A150" s="29"/>
      <c r="B150" s="30"/>
      <c r="C150" s="29"/>
      <c r="D150" s="141" t="s">
        <v>117</v>
      </c>
      <c r="E150" s="29"/>
      <c r="F150" s="142" t="s">
        <v>393</v>
      </c>
      <c r="G150" s="29"/>
      <c r="H150" s="29"/>
      <c r="I150" s="29"/>
      <c r="J150" s="29"/>
      <c r="K150" s="29"/>
      <c r="L150" s="30"/>
      <c r="M150" s="143"/>
      <c r="N150" s="144"/>
      <c r="O150" s="50"/>
      <c r="P150" s="50"/>
      <c r="Q150" s="50"/>
      <c r="R150" s="50"/>
      <c r="S150" s="50"/>
      <c r="T150" s="51"/>
      <c r="U150" s="29"/>
    </row>
    <row r="151" spans="1:21" s="13" customFormat="1" x14ac:dyDescent="0.2">
      <c r="B151" s="145"/>
      <c r="D151" s="146" t="s">
        <v>119</v>
      </c>
      <c r="E151" s="147" t="s">
        <v>3</v>
      </c>
      <c r="F151" s="148" t="s">
        <v>394</v>
      </c>
      <c r="H151" s="149">
        <v>9.3840000000000003</v>
      </c>
      <c r="L151" s="145"/>
      <c r="M151" s="150"/>
      <c r="N151" s="151"/>
      <c r="O151" s="151"/>
      <c r="P151" s="151"/>
      <c r="Q151" s="151"/>
      <c r="R151" s="151"/>
      <c r="S151" s="151"/>
      <c r="T151" s="152"/>
    </row>
    <row r="152" spans="1:21" s="13" customFormat="1" x14ac:dyDescent="0.2">
      <c r="B152" s="145"/>
      <c r="D152" s="146" t="s">
        <v>119</v>
      </c>
      <c r="E152" s="147" t="s">
        <v>3</v>
      </c>
      <c r="F152" s="148" t="s">
        <v>395</v>
      </c>
      <c r="H152" s="149">
        <v>0.24299999999999999</v>
      </c>
      <c r="L152" s="145"/>
      <c r="M152" s="150"/>
      <c r="N152" s="151"/>
      <c r="O152" s="151"/>
      <c r="P152" s="151"/>
      <c r="Q152" s="151"/>
      <c r="R152" s="151"/>
      <c r="S152" s="151"/>
      <c r="T152" s="152"/>
    </row>
    <row r="153" spans="1:21" s="13" customFormat="1" x14ac:dyDescent="0.2">
      <c r="B153" s="145"/>
      <c r="D153" s="146" t="s">
        <v>119</v>
      </c>
      <c r="E153" s="147" t="s">
        <v>3</v>
      </c>
      <c r="F153" s="148" t="s">
        <v>396</v>
      </c>
      <c r="H153" s="149">
        <v>1.1499999999999999</v>
      </c>
      <c r="L153" s="145"/>
      <c r="M153" s="150"/>
      <c r="N153" s="151"/>
      <c r="O153" s="151"/>
      <c r="P153" s="151"/>
      <c r="Q153" s="151"/>
      <c r="R153" s="151"/>
      <c r="S153" s="151"/>
      <c r="T153" s="152"/>
    </row>
    <row r="154" spans="1:21" s="13" customFormat="1" x14ac:dyDescent="0.2">
      <c r="B154" s="145"/>
      <c r="D154" s="146" t="s">
        <v>119</v>
      </c>
      <c r="E154" s="147" t="s">
        <v>3</v>
      </c>
      <c r="F154" s="148" t="s">
        <v>397</v>
      </c>
      <c r="H154" s="149">
        <v>5.36</v>
      </c>
      <c r="L154" s="145"/>
      <c r="M154" s="150"/>
      <c r="N154" s="151"/>
      <c r="O154" s="151"/>
      <c r="P154" s="151"/>
      <c r="Q154" s="151"/>
      <c r="R154" s="151"/>
      <c r="S154" s="151"/>
      <c r="T154" s="152"/>
    </row>
    <row r="155" spans="1:21" s="13" customFormat="1" x14ac:dyDescent="0.2">
      <c r="B155" s="145"/>
      <c r="D155" s="146" t="s">
        <v>119</v>
      </c>
      <c r="E155" s="147" t="s">
        <v>3</v>
      </c>
      <c r="F155" s="148" t="s">
        <v>398</v>
      </c>
      <c r="H155" s="149">
        <v>1.29</v>
      </c>
      <c r="L155" s="145"/>
      <c r="M155" s="150"/>
      <c r="N155" s="151"/>
      <c r="O155" s="151"/>
      <c r="P155" s="151"/>
      <c r="Q155" s="151"/>
      <c r="R155" s="151"/>
      <c r="S155" s="151"/>
      <c r="T155" s="152"/>
    </row>
    <row r="156" spans="1:21" s="13" customFormat="1" x14ac:dyDescent="0.2">
      <c r="B156" s="145"/>
      <c r="D156" s="146" t="s">
        <v>119</v>
      </c>
      <c r="E156" s="147" t="s">
        <v>3</v>
      </c>
      <c r="F156" s="148" t="s">
        <v>399</v>
      </c>
      <c r="H156" s="149">
        <v>4.76</v>
      </c>
      <c r="L156" s="145"/>
      <c r="M156" s="150"/>
      <c r="N156" s="151"/>
      <c r="O156" s="151"/>
      <c r="P156" s="151"/>
      <c r="Q156" s="151"/>
      <c r="R156" s="151"/>
      <c r="S156" s="151"/>
      <c r="T156" s="152"/>
    </row>
    <row r="157" spans="1:21" s="13" customFormat="1" x14ac:dyDescent="0.2">
      <c r="B157" s="145"/>
      <c r="D157" s="146" t="s">
        <v>119</v>
      </c>
      <c r="E157" s="147" t="s">
        <v>3</v>
      </c>
      <c r="F157" s="148" t="s">
        <v>400</v>
      </c>
      <c r="H157" s="149">
        <v>0.81</v>
      </c>
      <c r="L157" s="145"/>
      <c r="M157" s="150"/>
      <c r="N157" s="151"/>
      <c r="O157" s="151"/>
      <c r="P157" s="151"/>
      <c r="Q157" s="151"/>
      <c r="R157" s="151"/>
      <c r="S157" s="151"/>
      <c r="T157" s="152"/>
    </row>
    <row r="158" spans="1:21" s="13" customFormat="1" x14ac:dyDescent="0.2">
      <c r="B158" s="145"/>
      <c r="D158" s="146" t="s">
        <v>119</v>
      </c>
      <c r="E158" s="147" t="s">
        <v>3</v>
      </c>
      <c r="F158" s="148" t="s">
        <v>401</v>
      </c>
      <c r="H158" s="149">
        <v>0.87</v>
      </c>
      <c r="L158" s="145"/>
      <c r="M158" s="150"/>
      <c r="N158" s="151"/>
      <c r="O158" s="151"/>
      <c r="P158" s="151"/>
      <c r="Q158" s="151"/>
      <c r="R158" s="151"/>
      <c r="S158" s="151"/>
      <c r="T158" s="152"/>
    </row>
    <row r="159" spans="1:21" s="13" customFormat="1" x14ac:dyDescent="0.2">
      <c r="B159" s="145"/>
      <c r="D159" s="146" t="s">
        <v>119</v>
      </c>
      <c r="E159" s="147" t="s">
        <v>3</v>
      </c>
      <c r="F159" s="148" t="s">
        <v>402</v>
      </c>
      <c r="H159" s="149">
        <v>0.9</v>
      </c>
      <c r="L159" s="145"/>
      <c r="M159" s="150"/>
      <c r="N159" s="151"/>
      <c r="O159" s="151"/>
      <c r="P159" s="151"/>
      <c r="Q159" s="151"/>
      <c r="R159" s="151"/>
      <c r="S159" s="151"/>
      <c r="T159" s="152"/>
    </row>
    <row r="160" spans="1:21" s="13" customFormat="1" x14ac:dyDescent="0.2">
      <c r="B160" s="145"/>
      <c r="D160" s="146" t="s">
        <v>119</v>
      </c>
      <c r="E160" s="147" t="s">
        <v>3</v>
      </c>
      <c r="F160" s="148" t="s">
        <v>403</v>
      </c>
      <c r="H160" s="149">
        <v>1.36</v>
      </c>
      <c r="L160" s="145"/>
      <c r="M160" s="150"/>
      <c r="N160" s="151"/>
      <c r="O160" s="151"/>
      <c r="P160" s="151"/>
      <c r="Q160" s="151"/>
      <c r="R160" s="151"/>
      <c r="S160" s="151"/>
      <c r="T160" s="152"/>
    </row>
    <row r="161" spans="1:21" s="13" customFormat="1" x14ac:dyDescent="0.2">
      <c r="B161" s="145"/>
      <c r="D161" s="146" t="s">
        <v>119</v>
      </c>
      <c r="E161" s="147" t="s">
        <v>3</v>
      </c>
      <c r="F161" s="148" t="s">
        <v>404</v>
      </c>
      <c r="H161" s="149">
        <v>3.8</v>
      </c>
      <c r="L161" s="145"/>
      <c r="M161" s="150"/>
      <c r="N161" s="151"/>
      <c r="O161" s="151"/>
      <c r="P161" s="151"/>
      <c r="Q161" s="151"/>
      <c r="R161" s="151"/>
      <c r="S161" s="151"/>
      <c r="T161" s="152"/>
    </row>
    <row r="162" spans="1:21" s="13" customFormat="1" x14ac:dyDescent="0.2">
      <c r="B162" s="145"/>
      <c r="D162" s="146" t="s">
        <v>119</v>
      </c>
      <c r="E162" s="147" t="s">
        <v>3</v>
      </c>
      <c r="F162" s="148" t="s">
        <v>405</v>
      </c>
      <c r="H162" s="149">
        <v>0.94</v>
      </c>
      <c r="L162" s="145"/>
      <c r="M162" s="150"/>
      <c r="N162" s="151"/>
      <c r="O162" s="151"/>
      <c r="P162" s="151"/>
      <c r="Q162" s="151"/>
      <c r="R162" s="151"/>
      <c r="S162" s="151"/>
      <c r="T162" s="152"/>
    </row>
    <row r="163" spans="1:21" s="13" customFormat="1" x14ac:dyDescent="0.2">
      <c r="B163" s="145"/>
      <c r="D163" s="146" t="s">
        <v>119</v>
      </c>
      <c r="E163" s="147" t="s">
        <v>3</v>
      </c>
      <c r="F163" s="148" t="s">
        <v>406</v>
      </c>
      <c r="H163" s="149">
        <v>6.65</v>
      </c>
      <c r="L163" s="145"/>
      <c r="M163" s="150"/>
      <c r="N163" s="151"/>
      <c r="O163" s="151"/>
      <c r="P163" s="151"/>
      <c r="Q163" s="151"/>
      <c r="R163" s="151"/>
      <c r="S163" s="151"/>
      <c r="T163" s="152"/>
    </row>
    <row r="164" spans="1:21" s="14" customFormat="1" x14ac:dyDescent="0.2">
      <c r="B164" s="153"/>
      <c r="D164" s="146" t="s">
        <v>119</v>
      </c>
      <c r="E164" s="154" t="s">
        <v>3</v>
      </c>
      <c r="F164" s="155" t="s">
        <v>125</v>
      </c>
      <c r="H164" s="156">
        <v>37.517000000000003</v>
      </c>
      <c r="L164" s="153"/>
      <c r="M164" s="157"/>
      <c r="N164" s="158"/>
      <c r="O164" s="158"/>
      <c r="P164" s="158"/>
      <c r="Q164" s="158"/>
      <c r="R164" s="158"/>
      <c r="S164" s="158"/>
      <c r="T164" s="159"/>
    </row>
    <row r="165" spans="1:21" s="13" customFormat="1" x14ac:dyDescent="0.2">
      <c r="B165" s="145"/>
      <c r="D165" s="146" t="s">
        <v>119</v>
      </c>
      <c r="E165" s="147" t="s">
        <v>3</v>
      </c>
      <c r="F165" s="148" t="s">
        <v>407</v>
      </c>
      <c r="H165" s="149">
        <v>30.013999999999999</v>
      </c>
      <c r="L165" s="145"/>
      <c r="M165" s="150"/>
      <c r="N165" s="151"/>
      <c r="O165" s="151"/>
      <c r="P165" s="151"/>
      <c r="Q165" s="151"/>
      <c r="R165" s="151"/>
      <c r="S165" s="151"/>
      <c r="T165" s="152"/>
    </row>
    <row r="166" spans="1:21" s="2" customFormat="1" ht="24.2" customHeight="1" x14ac:dyDescent="0.2">
      <c r="A166" s="29"/>
      <c r="B166" s="130"/>
      <c r="C166" s="131" t="s">
        <v>200</v>
      </c>
      <c r="D166" s="131" t="s">
        <v>111</v>
      </c>
      <c r="E166" s="132" t="s">
        <v>408</v>
      </c>
      <c r="F166" s="133" t="s">
        <v>409</v>
      </c>
      <c r="G166" s="134" t="s">
        <v>145</v>
      </c>
      <c r="H166" s="135">
        <v>6.4080000000000004</v>
      </c>
      <c r="I166" s="337"/>
      <c r="J166" s="136">
        <f>ROUND(I166*H166,2)</f>
        <v>0</v>
      </c>
      <c r="K166" s="133" t="s">
        <v>115</v>
      </c>
      <c r="L166" s="30"/>
      <c r="M166" s="137" t="s">
        <v>3</v>
      </c>
      <c r="N166" s="138" t="s">
        <v>36</v>
      </c>
      <c r="O166" s="139">
        <v>1.583</v>
      </c>
      <c r="P166" s="139">
        <f>O166*H166</f>
        <v>10.143864000000001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U166" s="29"/>
    </row>
    <row r="167" spans="1:21" s="2" customFormat="1" x14ac:dyDescent="0.2">
      <c r="A167" s="29"/>
      <c r="B167" s="30"/>
      <c r="C167" s="29"/>
      <c r="D167" s="141" t="s">
        <v>117</v>
      </c>
      <c r="E167" s="29"/>
      <c r="F167" s="142" t="s">
        <v>410</v>
      </c>
      <c r="G167" s="29"/>
      <c r="H167" s="29"/>
      <c r="I167" s="29"/>
      <c r="J167" s="29"/>
      <c r="K167" s="29"/>
      <c r="L167" s="30"/>
      <c r="M167" s="143"/>
      <c r="N167" s="144"/>
      <c r="O167" s="50"/>
      <c r="P167" s="50"/>
      <c r="Q167" s="50"/>
      <c r="R167" s="50"/>
      <c r="S167" s="50"/>
      <c r="T167" s="51"/>
      <c r="U167" s="29"/>
    </row>
    <row r="168" spans="1:21" s="13" customFormat="1" x14ac:dyDescent="0.2">
      <c r="B168" s="145"/>
      <c r="D168" s="146" t="s">
        <v>119</v>
      </c>
      <c r="E168" s="147" t="s">
        <v>3</v>
      </c>
      <c r="F168" s="148" t="s">
        <v>411</v>
      </c>
      <c r="H168" s="149">
        <v>1.41</v>
      </c>
      <c r="L168" s="145"/>
      <c r="M168" s="150"/>
      <c r="N168" s="151"/>
      <c r="O168" s="151"/>
      <c r="P168" s="151"/>
      <c r="Q168" s="151"/>
      <c r="R168" s="151"/>
      <c r="S168" s="151"/>
      <c r="T168" s="152"/>
    </row>
    <row r="169" spans="1:21" s="13" customFormat="1" x14ac:dyDescent="0.2">
      <c r="B169" s="145"/>
      <c r="D169" s="146" t="s">
        <v>119</v>
      </c>
      <c r="E169" s="147" t="s">
        <v>3</v>
      </c>
      <c r="F169" s="148" t="s">
        <v>412</v>
      </c>
      <c r="H169" s="149">
        <v>1.43</v>
      </c>
      <c r="L169" s="145"/>
      <c r="M169" s="150"/>
      <c r="N169" s="151"/>
      <c r="O169" s="151"/>
      <c r="P169" s="151"/>
      <c r="Q169" s="151"/>
      <c r="R169" s="151"/>
      <c r="S169" s="151"/>
      <c r="T169" s="152"/>
    </row>
    <row r="170" spans="1:21" s="13" customFormat="1" x14ac:dyDescent="0.2">
      <c r="B170" s="145"/>
      <c r="D170" s="146" t="s">
        <v>119</v>
      </c>
      <c r="E170" s="147" t="s">
        <v>3</v>
      </c>
      <c r="F170" s="148" t="s">
        <v>413</v>
      </c>
      <c r="H170" s="149">
        <v>4.16</v>
      </c>
      <c r="L170" s="145"/>
      <c r="M170" s="150"/>
      <c r="N170" s="151"/>
      <c r="O170" s="151"/>
      <c r="P170" s="151"/>
      <c r="Q170" s="151"/>
      <c r="R170" s="151"/>
      <c r="S170" s="151"/>
      <c r="T170" s="152"/>
    </row>
    <row r="171" spans="1:21" s="13" customFormat="1" x14ac:dyDescent="0.2">
      <c r="B171" s="145"/>
      <c r="D171" s="146" t="s">
        <v>119</v>
      </c>
      <c r="E171" s="147" t="s">
        <v>3</v>
      </c>
      <c r="F171" s="148" t="s">
        <v>414</v>
      </c>
      <c r="H171" s="149">
        <v>1.01</v>
      </c>
      <c r="L171" s="145"/>
      <c r="M171" s="150"/>
      <c r="N171" s="151"/>
      <c r="O171" s="151"/>
      <c r="P171" s="151"/>
      <c r="Q171" s="151"/>
      <c r="R171" s="151"/>
      <c r="S171" s="151"/>
      <c r="T171" s="152"/>
    </row>
    <row r="172" spans="1:21" s="14" customFormat="1" x14ac:dyDescent="0.2">
      <c r="B172" s="153"/>
      <c r="D172" s="146" t="s">
        <v>119</v>
      </c>
      <c r="E172" s="154" t="s">
        <v>3</v>
      </c>
      <c r="F172" s="155" t="s">
        <v>125</v>
      </c>
      <c r="H172" s="156">
        <v>8.01</v>
      </c>
      <c r="L172" s="153"/>
      <c r="M172" s="157"/>
      <c r="N172" s="158"/>
      <c r="O172" s="158"/>
      <c r="P172" s="158"/>
      <c r="Q172" s="158"/>
      <c r="R172" s="158"/>
      <c r="S172" s="158"/>
      <c r="T172" s="159"/>
    </row>
    <row r="173" spans="1:21" s="13" customFormat="1" x14ac:dyDescent="0.2">
      <c r="B173" s="145"/>
      <c r="D173" s="146" t="s">
        <v>119</v>
      </c>
      <c r="E173" s="147" t="s">
        <v>3</v>
      </c>
      <c r="F173" s="148" t="s">
        <v>415</v>
      </c>
      <c r="H173" s="149">
        <v>6.4080000000000004</v>
      </c>
      <c r="L173" s="145"/>
      <c r="M173" s="150"/>
      <c r="N173" s="151"/>
      <c r="O173" s="151"/>
      <c r="P173" s="151"/>
      <c r="Q173" s="151"/>
      <c r="R173" s="151"/>
      <c r="S173" s="151"/>
      <c r="T173" s="152"/>
    </row>
    <row r="174" spans="1:21" s="2" customFormat="1" ht="24.2" customHeight="1" x14ac:dyDescent="0.2">
      <c r="A174" s="29"/>
      <c r="B174" s="130"/>
      <c r="C174" s="131" t="s">
        <v>5</v>
      </c>
      <c r="D174" s="131" t="s">
        <v>111</v>
      </c>
      <c r="E174" s="132" t="s">
        <v>163</v>
      </c>
      <c r="F174" s="133" t="s">
        <v>164</v>
      </c>
      <c r="G174" s="134" t="s">
        <v>145</v>
      </c>
      <c r="H174" s="135">
        <v>7.5030000000000001</v>
      </c>
      <c r="I174" s="337"/>
      <c r="J174" s="136">
        <f>ROUND(I174*H174,2)</f>
        <v>0</v>
      </c>
      <c r="K174" s="133" t="s">
        <v>115</v>
      </c>
      <c r="L174" s="30"/>
      <c r="M174" s="137" t="s">
        <v>3</v>
      </c>
      <c r="N174" s="138" t="s">
        <v>36</v>
      </c>
      <c r="O174" s="139">
        <v>1.742</v>
      </c>
      <c r="P174" s="139">
        <f>O174*H174</f>
        <v>13.070226</v>
      </c>
      <c r="Q174" s="139">
        <v>0</v>
      </c>
      <c r="R174" s="139">
        <f>Q174*H174</f>
        <v>0</v>
      </c>
      <c r="S174" s="139">
        <v>0</v>
      </c>
      <c r="T174" s="140">
        <f>S174*H174</f>
        <v>0</v>
      </c>
      <c r="U174" s="29"/>
    </row>
    <row r="175" spans="1:21" s="2" customFormat="1" x14ac:dyDescent="0.2">
      <c r="A175" s="29"/>
      <c r="B175" s="30"/>
      <c r="C175" s="29"/>
      <c r="D175" s="141" t="s">
        <v>117</v>
      </c>
      <c r="E175" s="29"/>
      <c r="F175" s="142" t="s">
        <v>165</v>
      </c>
      <c r="G175" s="29"/>
      <c r="H175" s="29"/>
      <c r="I175" s="29"/>
      <c r="J175" s="29"/>
      <c r="K175" s="29"/>
      <c r="L175" s="30"/>
      <c r="M175" s="143"/>
      <c r="N175" s="144"/>
      <c r="O175" s="50"/>
      <c r="P175" s="50"/>
      <c r="Q175" s="50"/>
      <c r="R175" s="50"/>
      <c r="S175" s="50"/>
      <c r="T175" s="51"/>
      <c r="U175" s="29"/>
    </row>
    <row r="176" spans="1:21" s="13" customFormat="1" x14ac:dyDescent="0.2">
      <c r="B176" s="145"/>
      <c r="D176" s="146" t="s">
        <v>119</v>
      </c>
      <c r="E176" s="147" t="s">
        <v>3</v>
      </c>
      <c r="F176" s="148" t="s">
        <v>394</v>
      </c>
      <c r="H176" s="149">
        <v>9.3840000000000003</v>
      </c>
      <c r="L176" s="145"/>
      <c r="M176" s="150"/>
      <c r="N176" s="151"/>
      <c r="O176" s="151"/>
      <c r="P176" s="151"/>
      <c r="Q176" s="151"/>
      <c r="R176" s="151"/>
      <c r="S176" s="151"/>
      <c r="T176" s="152"/>
    </row>
    <row r="177" spans="1:21" s="13" customFormat="1" x14ac:dyDescent="0.2">
      <c r="B177" s="145"/>
      <c r="D177" s="146" t="s">
        <v>119</v>
      </c>
      <c r="E177" s="147" t="s">
        <v>3</v>
      </c>
      <c r="F177" s="148" t="s">
        <v>395</v>
      </c>
      <c r="H177" s="149">
        <v>0.24299999999999999</v>
      </c>
      <c r="L177" s="145"/>
      <c r="M177" s="150"/>
      <c r="N177" s="151"/>
      <c r="O177" s="151"/>
      <c r="P177" s="151"/>
      <c r="Q177" s="151"/>
      <c r="R177" s="151"/>
      <c r="S177" s="151"/>
      <c r="T177" s="152"/>
    </row>
    <row r="178" spans="1:21" s="13" customFormat="1" x14ac:dyDescent="0.2">
      <c r="B178" s="145"/>
      <c r="D178" s="146" t="s">
        <v>119</v>
      </c>
      <c r="E178" s="147" t="s">
        <v>3</v>
      </c>
      <c r="F178" s="148" t="s">
        <v>396</v>
      </c>
      <c r="H178" s="149">
        <v>1.1499999999999999</v>
      </c>
      <c r="L178" s="145"/>
      <c r="M178" s="150"/>
      <c r="N178" s="151"/>
      <c r="O178" s="151"/>
      <c r="P178" s="151"/>
      <c r="Q178" s="151"/>
      <c r="R178" s="151"/>
      <c r="S178" s="151"/>
      <c r="T178" s="152"/>
    </row>
    <row r="179" spans="1:21" s="13" customFormat="1" x14ac:dyDescent="0.2">
      <c r="B179" s="145"/>
      <c r="D179" s="146" t="s">
        <v>119</v>
      </c>
      <c r="E179" s="147" t="s">
        <v>3</v>
      </c>
      <c r="F179" s="148" t="s">
        <v>397</v>
      </c>
      <c r="H179" s="149">
        <v>5.36</v>
      </c>
      <c r="L179" s="145"/>
      <c r="M179" s="150"/>
      <c r="N179" s="151"/>
      <c r="O179" s="151"/>
      <c r="P179" s="151"/>
      <c r="Q179" s="151"/>
      <c r="R179" s="151"/>
      <c r="S179" s="151"/>
      <c r="T179" s="152"/>
    </row>
    <row r="180" spans="1:21" s="13" customFormat="1" x14ac:dyDescent="0.2">
      <c r="B180" s="145"/>
      <c r="D180" s="146" t="s">
        <v>119</v>
      </c>
      <c r="E180" s="147" t="s">
        <v>3</v>
      </c>
      <c r="F180" s="148" t="s">
        <v>398</v>
      </c>
      <c r="H180" s="149">
        <v>1.29</v>
      </c>
      <c r="L180" s="145"/>
      <c r="M180" s="150"/>
      <c r="N180" s="151"/>
      <c r="O180" s="151"/>
      <c r="P180" s="151"/>
      <c r="Q180" s="151"/>
      <c r="R180" s="151"/>
      <c r="S180" s="151"/>
      <c r="T180" s="152"/>
    </row>
    <row r="181" spans="1:21" s="13" customFormat="1" x14ac:dyDescent="0.2">
      <c r="B181" s="145"/>
      <c r="D181" s="146" t="s">
        <v>119</v>
      </c>
      <c r="E181" s="147" t="s">
        <v>3</v>
      </c>
      <c r="F181" s="148" t="s">
        <v>399</v>
      </c>
      <c r="H181" s="149">
        <v>4.76</v>
      </c>
      <c r="L181" s="145"/>
      <c r="M181" s="150"/>
      <c r="N181" s="151"/>
      <c r="O181" s="151"/>
      <c r="P181" s="151"/>
      <c r="Q181" s="151"/>
      <c r="R181" s="151"/>
      <c r="S181" s="151"/>
      <c r="T181" s="152"/>
    </row>
    <row r="182" spans="1:21" s="13" customFormat="1" x14ac:dyDescent="0.2">
      <c r="B182" s="145"/>
      <c r="D182" s="146" t="s">
        <v>119</v>
      </c>
      <c r="E182" s="147" t="s">
        <v>3</v>
      </c>
      <c r="F182" s="148" t="s">
        <v>400</v>
      </c>
      <c r="H182" s="149">
        <v>0.81</v>
      </c>
      <c r="L182" s="145"/>
      <c r="M182" s="150"/>
      <c r="N182" s="151"/>
      <c r="O182" s="151"/>
      <c r="P182" s="151"/>
      <c r="Q182" s="151"/>
      <c r="R182" s="151"/>
      <c r="S182" s="151"/>
      <c r="T182" s="152"/>
    </row>
    <row r="183" spans="1:21" s="13" customFormat="1" x14ac:dyDescent="0.2">
      <c r="B183" s="145"/>
      <c r="D183" s="146" t="s">
        <v>119</v>
      </c>
      <c r="E183" s="147" t="s">
        <v>3</v>
      </c>
      <c r="F183" s="148" t="s">
        <v>401</v>
      </c>
      <c r="H183" s="149">
        <v>0.87</v>
      </c>
      <c r="L183" s="145"/>
      <c r="M183" s="150"/>
      <c r="N183" s="151"/>
      <c r="O183" s="151"/>
      <c r="P183" s="151"/>
      <c r="Q183" s="151"/>
      <c r="R183" s="151"/>
      <c r="S183" s="151"/>
      <c r="T183" s="152"/>
    </row>
    <row r="184" spans="1:21" s="13" customFormat="1" x14ac:dyDescent="0.2">
      <c r="B184" s="145"/>
      <c r="D184" s="146" t="s">
        <v>119</v>
      </c>
      <c r="E184" s="147" t="s">
        <v>3</v>
      </c>
      <c r="F184" s="148" t="s">
        <v>402</v>
      </c>
      <c r="H184" s="149">
        <v>0.9</v>
      </c>
      <c r="L184" s="145"/>
      <c r="M184" s="150"/>
      <c r="N184" s="151"/>
      <c r="O184" s="151"/>
      <c r="P184" s="151"/>
      <c r="Q184" s="151"/>
      <c r="R184" s="151"/>
      <c r="S184" s="151"/>
      <c r="T184" s="152"/>
    </row>
    <row r="185" spans="1:21" s="13" customFormat="1" x14ac:dyDescent="0.2">
      <c r="B185" s="145"/>
      <c r="D185" s="146" t="s">
        <v>119</v>
      </c>
      <c r="E185" s="147" t="s">
        <v>3</v>
      </c>
      <c r="F185" s="148" t="s">
        <v>403</v>
      </c>
      <c r="H185" s="149">
        <v>1.36</v>
      </c>
      <c r="L185" s="145"/>
      <c r="M185" s="150"/>
      <c r="N185" s="151"/>
      <c r="O185" s="151"/>
      <c r="P185" s="151"/>
      <c r="Q185" s="151"/>
      <c r="R185" s="151"/>
      <c r="S185" s="151"/>
      <c r="T185" s="152"/>
    </row>
    <row r="186" spans="1:21" s="13" customFormat="1" x14ac:dyDescent="0.2">
      <c r="B186" s="145"/>
      <c r="D186" s="146" t="s">
        <v>119</v>
      </c>
      <c r="E186" s="147" t="s">
        <v>3</v>
      </c>
      <c r="F186" s="148" t="s">
        <v>404</v>
      </c>
      <c r="H186" s="149">
        <v>3.8</v>
      </c>
      <c r="L186" s="145"/>
      <c r="M186" s="150"/>
      <c r="N186" s="151"/>
      <c r="O186" s="151"/>
      <c r="P186" s="151"/>
      <c r="Q186" s="151"/>
      <c r="R186" s="151"/>
      <c r="S186" s="151"/>
      <c r="T186" s="152"/>
    </row>
    <row r="187" spans="1:21" s="13" customFormat="1" x14ac:dyDescent="0.2">
      <c r="B187" s="145"/>
      <c r="D187" s="146" t="s">
        <v>119</v>
      </c>
      <c r="E187" s="147" t="s">
        <v>3</v>
      </c>
      <c r="F187" s="148" t="s">
        <v>405</v>
      </c>
      <c r="H187" s="149">
        <v>0.94</v>
      </c>
      <c r="L187" s="145"/>
      <c r="M187" s="150"/>
      <c r="N187" s="151"/>
      <c r="O187" s="151"/>
      <c r="P187" s="151"/>
      <c r="Q187" s="151"/>
      <c r="R187" s="151"/>
      <c r="S187" s="151"/>
      <c r="T187" s="152"/>
    </row>
    <row r="188" spans="1:21" s="13" customFormat="1" x14ac:dyDescent="0.2">
      <c r="B188" s="145"/>
      <c r="D188" s="146" t="s">
        <v>119</v>
      </c>
      <c r="E188" s="147" t="s">
        <v>3</v>
      </c>
      <c r="F188" s="148" t="s">
        <v>406</v>
      </c>
      <c r="H188" s="149">
        <v>6.65</v>
      </c>
      <c r="L188" s="145"/>
      <c r="M188" s="150"/>
      <c r="N188" s="151"/>
      <c r="O188" s="151"/>
      <c r="P188" s="151"/>
      <c r="Q188" s="151"/>
      <c r="R188" s="151"/>
      <c r="S188" s="151"/>
      <c r="T188" s="152"/>
    </row>
    <row r="189" spans="1:21" s="14" customFormat="1" x14ac:dyDescent="0.2">
      <c r="B189" s="153"/>
      <c r="D189" s="146" t="s">
        <v>119</v>
      </c>
      <c r="E189" s="154" t="s">
        <v>3</v>
      </c>
      <c r="F189" s="155" t="s">
        <v>125</v>
      </c>
      <c r="H189" s="156">
        <v>37.517000000000003</v>
      </c>
      <c r="L189" s="153"/>
      <c r="M189" s="157"/>
      <c r="N189" s="158"/>
      <c r="O189" s="158"/>
      <c r="P189" s="158"/>
      <c r="Q189" s="158"/>
      <c r="R189" s="158"/>
      <c r="S189" s="158"/>
      <c r="T189" s="159"/>
    </row>
    <row r="190" spans="1:21" s="13" customFormat="1" x14ac:dyDescent="0.2">
      <c r="B190" s="145"/>
      <c r="D190" s="146" t="s">
        <v>119</v>
      </c>
      <c r="E190" s="147" t="s">
        <v>3</v>
      </c>
      <c r="F190" s="148" t="s">
        <v>416</v>
      </c>
      <c r="H190" s="149">
        <v>7.5030000000000001</v>
      </c>
      <c r="L190" s="145"/>
      <c r="M190" s="150"/>
      <c r="N190" s="151"/>
      <c r="O190" s="151"/>
      <c r="P190" s="151"/>
      <c r="Q190" s="151"/>
      <c r="R190" s="151"/>
      <c r="S190" s="151"/>
      <c r="T190" s="152"/>
    </row>
    <row r="191" spans="1:21" s="2" customFormat="1" ht="24.2" customHeight="1" x14ac:dyDescent="0.2">
      <c r="A191" s="29"/>
      <c r="B191" s="130"/>
      <c r="C191" s="131" t="s">
        <v>211</v>
      </c>
      <c r="D191" s="131" t="s">
        <v>111</v>
      </c>
      <c r="E191" s="132" t="s">
        <v>168</v>
      </c>
      <c r="F191" s="133" t="s">
        <v>169</v>
      </c>
      <c r="G191" s="134" t="s">
        <v>145</v>
      </c>
      <c r="H191" s="135">
        <v>1.6020000000000001</v>
      </c>
      <c r="I191" s="337"/>
      <c r="J191" s="136">
        <f>ROUND(I191*H191,2)</f>
        <v>0</v>
      </c>
      <c r="K191" s="133" t="s">
        <v>115</v>
      </c>
      <c r="L191" s="30"/>
      <c r="M191" s="137" t="s">
        <v>3</v>
      </c>
      <c r="N191" s="138" t="s">
        <v>36</v>
      </c>
      <c r="O191" s="139">
        <v>2.629</v>
      </c>
      <c r="P191" s="139">
        <f>O191*H191</f>
        <v>4.2116579999999999</v>
      </c>
      <c r="Q191" s="139">
        <v>0</v>
      </c>
      <c r="R191" s="139">
        <f>Q191*H191</f>
        <v>0</v>
      </c>
      <c r="S191" s="139">
        <v>0</v>
      </c>
      <c r="T191" s="140">
        <f>S191*H191</f>
        <v>0</v>
      </c>
      <c r="U191" s="29"/>
    </row>
    <row r="192" spans="1:21" s="2" customFormat="1" x14ac:dyDescent="0.2">
      <c r="A192" s="29"/>
      <c r="B192" s="30"/>
      <c r="C192" s="29"/>
      <c r="D192" s="141" t="s">
        <v>117</v>
      </c>
      <c r="E192" s="29"/>
      <c r="F192" s="142" t="s">
        <v>170</v>
      </c>
      <c r="G192" s="29"/>
      <c r="H192" s="29"/>
      <c r="I192" s="29"/>
      <c r="J192" s="29"/>
      <c r="K192" s="29"/>
      <c r="L192" s="30"/>
      <c r="M192" s="143"/>
      <c r="N192" s="144"/>
      <c r="O192" s="50"/>
      <c r="P192" s="50"/>
      <c r="Q192" s="50"/>
      <c r="R192" s="50"/>
      <c r="S192" s="50"/>
      <c r="T192" s="51"/>
      <c r="U192" s="29"/>
    </row>
    <row r="193" spans="1:21" s="13" customFormat="1" x14ac:dyDescent="0.2">
      <c r="B193" s="145"/>
      <c r="D193" s="146" t="s">
        <v>119</v>
      </c>
      <c r="E193" s="147" t="s">
        <v>3</v>
      </c>
      <c r="F193" s="148" t="s">
        <v>411</v>
      </c>
      <c r="H193" s="149">
        <v>1.41</v>
      </c>
      <c r="L193" s="145"/>
      <c r="M193" s="150"/>
      <c r="N193" s="151"/>
      <c r="O193" s="151"/>
      <c r="P193" s="151"/>
      <c r="Q193" s="151"/>
      <c r="R193" s="151"/>
      <c r="S193" s="151"/>
      <c r="T193" s="152"/>
    </row>
    <row r="194" spans="1:21" s="13" customFormat="1" x14ac:dyDescent="0.2">
      <c r="B194" s="145"/>
      <c r="D194" s="146" t="s">
        <v>119</v>
      </c>
      <c r="E194" s="147" t="s">
        <v>3</v>
      </c>
      <c r="F194" s="148" t="s">
        <v>412</v>
      </c>
      <c r="H194" s="149">
        <v>1.43</v>
      </c>
      <c r="L194" s="145"/>
      <c r="M194" s="150"/>
      <c r="N194" s="151"/>
      <c r="O194" s="151"/>
      <c r="P194" s="151"/>
      <c r="Q194" s="151"/>
      <c r="R194" s="151"/>
      <c r="S194" s="151"/>
      <c r="T194" s="152"/>
    </row>
    <row r="195" spans="1:21" s="13" customFormat="1" x14ac:dyDescent="0.2">
      <c r="B195" s="145"/>
      <c r="D195" s="146" t="s">
        <v>119</v>
      </c>
      <c r="E195" s="147" t="s">
        <v>3</v>
      </c>
      <c r="F195" s="148" t="s">
        <v>413</v>
      </c>
      <c r="H195" s="149">
        <v>4.16</v>
      </c>
      <c r="L195" s="145"/>
      <c r="M195" s="150"/>
      <c r="N195" s="151"/>
      <c r="O195" s="151"/>
      <c r="P195" s="151"/>
      <c r="Q195" s="151"/>
      <c r="R195" s="151"/>
      <c r="S195" s="151"/>
      <c r="T195" s="152"/>
    </row>
    <row r="196" spans="1:21" s="13" customFormat="1" x14ac:dyDescent="0.2">
      <c r="B196" s="145"/>
      <c r="D196" s="146" t="s">
        <v>119</v>
      </c>
      <c r="E196" s="147" t="s">
        <v>3</v>
      </c>
      <c r="F196" s="148" t="s">
        <v>414</v>
      </c>
      <c r="H196" s="149">
        <v>1.01</v>
      </c>
      <c r="L196" s="145"/>
      <c r="M196" s="150"/>
      <c r="N196" s="151"/>
      <c r="O196" s="151"/>
      <c r="P196" s="151"/>
      <c r="Q196" s="151"/>
      <c r="R196" s="151"/>
      <c r="S196" s="151"/>
      <c r="T196" s="152"/>
    </row>
    <row r="197" spans="1:21" s="14" customFormat="1" x14ac:dyDescent="0.2">
      <c r="B197" s="153"/>
      <c r="D197" s="146" t="s">
        <v>119</v>
      </c>
      <c r="E197" s="154" t="s">
        <v>3</v>
      </c>
      <c r="F197" s="155" t="s">
        <v>125</v>
      </c>
      <c r="H197" s="156">
        <v>8.01</v>
      </c>
      <c r="L197" s="153"/>
      <c r="M197" s="157"/>
      <c r="N197" s="158"/>
      <c r="O197" s="158"/>
      <c r="P197" s="158"/>
      <c r="Q197" s="158"/>
      <c r="R197" s="158"/>
      <c r="S197" s="158"/>
      <c r="T197" s="159"/>
    </row>
    <row r="198" spans="1:21" s="13" customFormat="1" x14ac:dyDescent="0.2">
      <c r="B198" s="145"/>
      <c r="D198" s="146" t="s">
        <v>119</v>
      </c>
      <c r="E198" s="147" t="s">
        <v>3</v>
      </c>
      <c r="F198" s="148" t="s">
        <v>417</v>
      </c>
      <c r="H198" s="149">
        <v>1.6020000000000001</v>
      </c>
      <c r="L198" s="145"/>
      <c r="M198" s="150"/>
      <c r="N198" s="151"/>
      <c r="O198" s="151"/>
      <c r="P198" s="151"/>
      <c r="Q198" s="151"/>
      <c r="R198" s="151"/>
      <c r="S198" s="151"/>
      <c r="T198" s="152"/>
    </row>
    <row r="199" spans="1:21" s="2" customFormat="1" ht="24.2" customHeight="1" x14ac:dyDescent="0.2">
      <c r="A199" s="29"/>
      <c r="B199" s="130"/>
      <c r="C199" s="131" t="s">
        <v>213</v>
      </c>
      <c r="D199" s="131" t="s">
        <v>111</v>
      </c>
      <c r="E199" s="132" t="s">
        <v>173</v>
      </c>
      <c r="F199" s="133" t="s">
        <v>174</v>
      </c>
      <c r="G199" s="134" t="s">
        <v>175</v>
      </c>
      <c r="H199" s="321">
        <v>297</v>
      </c>
      <c r="I199" s="337"/>
      <c r="J199" s="136">
        <f>ROUND(I199*H199,2)</f>
        <v>0</v>
      </c>
      <c r="K199" s="133" t="s">
        <v>115</v>
      </c>
      <c r="L199" s="30"/>
      <c r="M199" s="137" t="s">
        <v>3</v>
      </c>
      <c r="N199" s="138" t="s">
        <v>36</v>
      </c>
      <c r="O199" s="139">
        <v>0.82599999999999996</v>
      </c>
      <c r="P199" s="139">
        <f>O199*H199</f>
        <v>245.32199999999997</v>
      </c>
      <c r="Q199" s="139">
        <v>3.2000000000000002E-3</v>
      </c>
      <c r="R199" s="139">
        <f>Q199*H199</f>
        <v>0.95040000000000002</v>
      </c>
      <c r="S199" s="139">
        <v>0</v>
      </c>
      <c r="T199" s="140">
        <f>S199*H199</f>
        <v>0</v>
      </c>
      <c r="U199" s="29"/>
    </row>
    <row r="200" spans="1:21" s="2" customFormat="1" x14ac:dyDescent="0.2">
      <c r="A200" s="29"/>
      <c r="B200" s="30"/>
      <c r="C200" s="29"/>
      <c r="D200" s="141" t="s">
        <v>117</v>
      </c>
      <c r="E200" s="29"/>
      <c r="F200" s="142" t="s">
        <v>176</v>
      </c>
      <c r="G200" s="29"/>
      <c r="H200" s="29"/>
      <c r="I200" s="29"/>
      <c r="J200" s="29"/>
      <c r="K200" s="29"/>
      <c r="L200" s="30"/>
      <c r="M200" s="143"/>
      <c r="N200" s="144"/>
      <c r="O200" s="50"/>
      <c r="P200" s="50"/>
      <c r="Q200" s="50"/>
      <c r="R200" s="50"/>
      <c r="S200" s="50"/>
      <c r="T200" s="51"/>
      <c r="U200" s="29"/>
    </row>
    <row r="201" spans="1:21" s="13" customFormat="1" x14ac:dyDescent="0.2">
      <c r="B201" s="145"/>
      <c r="D201" s="146" t="s">
        <v>119</v>
      </c>
      <c r="E201" s="147" t="s">
        <v>3</v>
      </c>
      <c r="F201" s="148" t="s">
        <v>418</v>
      </c>
      <c r="H201" s="149">
        <v>42.5</v>
      </c>
      <c r="L201" s="145"/>
      <c r="M201" s="150"/>
      <c r="N201" s="151"/>
      <c r="O201" s="151"/>
      <c r="P201" s="151"/>
      <c r="Q201" s="151"/>
      <c r="R201" s="151"/>
      <c r="S201" s="151"/>
      <c r="T201" s="152"/>
    </row>
    <row r="202" spans="1:21" s="13" customFormat="1" x14ac:dyDescent="0.2">
      <c r="B202" s="145"/>
      <c r="D202" s="146" t="s">
        <v>119</v>
      </c>
      <c r="E202" s="147" t="s">
        <v>3</v>
      </c>
      <c r="F202" s="148" t="s">
        <v>419</v>
      </c>
      <c r="H202" s="149">
        <v>61</v>
      </c>
      <c r="L202" s="145"/>
      <c r="M202" s="150"/>
      <c r="N202" s="151"/>
      <c r="O202" s="151"/>
      <c r="P202" s="151"/>
      <c r="Q202" s="151"/>
      <c r="R202" s="151"/>
      <c r="S202" s="151"/>
      <c r="T202" s="152"/>
    </row>
    <row r="203" spans="1:21" s="14" customFormat="1" x14ac:dyDescent="0.2">
      <c r="B203" s="153"/>
      <c r="D203" s="146" t="s">
        <v>119</v>
      </c>
      <c r="E203" s="154" t="s">
        <v>3</v>
      </c>
      <c r="F203" s="155" t="s">
        <v>125</v>
      </c>
      <c r="H203" s="156">
        <v>103.5</v>
      </c>
      <c r="L203" s="153"/>
      <c r="M203" s="157"/>
      <c r="N203" s="158"/>
      <c r="O203" s="158"/>
      <c r="P203" s="158"/>
      <c r="Q203" s="158"/>
      <c r="R203" s="158"/>
      <c r="S203" s="158"/>
      <c r="T203" s="159"/>
    </row>
    <row r="204" spans="1:21" s="2" customFormat="1" ht="24.2" customHeight="1" x14ac:dyDescent="0.2">
      <c r="A204" s="29"/>
      <c r="B204" s="130"/>
      <c r="C204" s="160">
        <v>18</v>
      </c>
      <c r="D204" s="160" t="s">
        <v>188</v>
      </c>
      <c r="E204" s="161" t="s">
        <v>189</v>
      </c>
      <c r="F204" s="162" t="s">
        <v>190</v>
      </c>
      <c r="G204" s="163" t="s">
        <v>175</v>
      </c>
      <c r="H204" s="164">
        <v>297</v>
      </c>
      <c r="I204" s="338"/>
      <c r="J204" s="165">
        <f>ROUND(I204*H204,2)</f>
        <v>0</v>
      </c>
      <c r="K204" s="162" t="s">
        <v>3</v>
      </c>
      <c r="L204" s="166"/>
      <c r="M204" s="167" t="s">
        <v>3</v>
      </c>
      <c r="N204" s="168" t="s">
        <v>36</v>
      </c>
      <c r="O204" s="139">
        <v>0</v>
      </c>
      <c r="P204" s="139">
        <f>O204*H204</f>
        <v>0</v>
      </c>
      <c r="Q204" s="139">
        <v>3.8E-3</v>
      </c>
      <c r="R204" s="139">
        <f>Q204*H204</f>
        <v>1.1286</v>
      </c>
      <c r="S204" s="139">
        <v>0</v>
      </c>
      <c r="T204" s="140">
        <f>S204*H204</f>
        <v>0</v>
      </c>
      <c r="U204" s="29"/>
    </row>
    <row r="205" spans="1:21" s="13" customFormat="1" x14ac:dyDescent="0.2">
      <c r="B205" s="145"/>
      <c r="D205" s="146" t="s">
        <v>119</v>
      </c>
      <c r="F205" s="148" t="s">
        <v>420</v>
      </c>
      <c r="H205" s="149">
        <v>297</v>
      </c>
      <c r="L205" s="145"/>
      <c r="M205" s="150"/>
      <c r="N205" s="151"/>
      <c r="O205" s="151"/>
      <c r="P205" s="151"/>
      <c r="Q205" s="151"/>
      <c r="R205" s="151"/>
      <c r="S205" s="151"/>
      <c r="T205" s="152"/>
    </row>
    <row r="206" spans="1:21" s="2" customFormat="1" ht="21.75" customHeight="1" x14ac:dyDescent="0.2">
      <c r="A206" s="29"/>
      <c r="B206" s="130"/>
      <c r="C206" s="131">
        <v>19</v>
      </c>
      <c r="D206" s="131" t="s">
        <v>111</v>
      </c>
      <c r="E206" s="132" t="s">
        <v>193</v>
      </c>
      <c r="F206" s="133" t="s">
        <v>194</v>
      </c>
      <c r="G206" s="134" t="s">
        <v>114</v>
      </c>
      <c r="H206" s="321">
        <v>30.52</v>
      </c>
      <c r="I206" s="337"/>
      <c r="J206" s="136">
        <f>ROUND(I206*H206,2)</f>
        <v>0</v>
      </c>
      <c r="K206" s="133" t="s">
        <v>115</v>
      </c>
      <c r="L206" s="30"/>
      <c r="M206" s="137" t="s">
        <v>3</v>
      </c>
      <c r="N206" s="138" t="s">
        <v>36</v>
      </c>
      <c r="O206" s="139">
        <v>0.23599999999999999</v>
      </c>
      <c r="P206" s="139">
        <f>O206*H206</f>
        <v>7.2027199999999993</v>
      </c>
      <c r="Q206" s="139">
        <v>8.3850999999999999E-4</v>
      </c>
      <c r="R206" s="139">
        <f>Q206*H206</f>
        <v>2.5591325200000001E-2</v>
      </c>
      <c r="S206" s="139">
        <v>0</v>
      </c>
      <c r="T206" s="140">
        <f>S206*H206</f>
        <v>0</v>
      </c>
      <c r="U206" s="29"/>
    </row>
    <row r="207" spans="1:21" s="2" customFormat="1" x14ac:dyDescent="0.2">
      <c r="A207" s="29"/>
      <c r="B207" s="30"/>
      <c r="C207" s="29"/>
      <c r="D207" s="141" t="s">
        <v>117</v>
      </c>
      <c r="E207" s="29"/>
      <c r="F207" s="142" t="s">
        <v>195</v>
      </c>
      <c r="G207" s="29"/>
      <c r="H207" s="29"/>
      <c r="I207" s="29"/>
      <c r="J207" s="29"/>
      <c r="K207" s="29"/>
      <c r="L207" s="30"/>
      <c r="M207" s="143"/>
      <c r="N207" s="144"/>
      <c r="O207" s="50"/>
      <c r="P207" s="50"/>
      <c r="Q207" s="50"/>
      <c r="R207" s="50"/>
      <c r="S207" s="50"/>
      <c r="T207" s="51"/>
      <c r="U207" s="29"/>
    </row>
    <row r="208" spans="1:21" s="13" customFormat="1" x14ac:dyDescent="0.2">
      <c r="B208" s="145"/>
      <c r="D208" s="146" t="s">
        <v>119</v>
      </c>
      <c r="E208" s="147" t="s">
        <v>3</v>
      </c>
      <c r="F208" s="148" t="s">
        <v>421</v>
      </c>
      <c r="H208" s="149">
        <v>6.04</v>
      </c>
      <c r="L208" s="145"/>
      <c r="M208" s="150"/>
      <c r="N208" s="151"/>
      <c r="O208" s="151"/>
      <c r="P208" s="151"/>
      <c r="Q208" s="151"/>
      <c r="R208" s="151"/>
      <c r="S208" s="151"/>
      <c r="T208" s="152"/>
    </row>
    <row r="209" spans="1:21" s="13" customFormat="1" x14ac:dyDescent="0.2">
      <c r="B209" s="145"/>
      <c r="D209" s="146" t="s">
        <v>119</v>
      </c>
      <c r="E209" s="147" t="s">
        <v>3</v>
      </c>
      <c r="F209" s="148" t="s">
        <v>422</v>
      </c>
      <c r="H209" s="149">
        <v>6.12</v>
      </c>
      <c r="L209" s="145"/>
      <c r="M209" s="150"/>
      <c r="N209" s="151"/>
      <c r="O209" s="151"/>
      <c r="P209" s="151"/>
      <c r="Q209" s="151"/>
      <c r="R209" s="151"/>
      <c r="S209" s="151"/>
      <c r="T209" s="152"/>
    </row>
    <row r="210" spans="1:21" s="13" customFormat="1" x14ac:dyDescent="0.2">
      <c r="B210" s="145"/>
      <c r="D210" s="146" t="s">
        <v>119</v>
      </c>
      <c r="E210" s="147" t="s">
        <v>3</v>
      </c>
      <c r="F210" s="148" t="s">
        <v>423</v>
      </c>
      <c r="H210" s="149">
        <v>12.32</v>
      </c>
      <c r="L210" s="145"/>
      <c r="M210" s="150"/>
      <c r="N210" s="151"/>
      <c r="O210" s="151"/>
      <c r="P210" s="151"/>
      <c r="Q210" s="151"/>
      <c r="R210" s="151"/>
      <c r="S210" s="151"/>
      <c r="T210" s="152"/>
    </row>
    <row r="211" spans="1:21" s="13" customFormat="1" x14ac:dyDescent="0.2">
      <c r="B211" s="145"/>
      <c r="D211" s="146" t="s">
        <v>119</v>
      </c>
      <c r="E211" s="147" t="s">
        <v>3</v>
      </c>
      <c r="F211" s="148" t="s">
        <v>424</v>
      </c>
      <c r="H211" s="149">
        <v>6.04</v>
      </c>
      <c r="L211" s="145"/>
      <c r="M211" s="150"/>
      <c r="N211" s="151"/>
      <c r="O211" s="151"/>
      <c r="P211" s="151"/>
      <c r="Q211" s="151"/>
      <c r="R211" s="151"/>
      <c r="S211" s="151"/>
      <c r="T211" s="152"/>
    </row>
    <row r="212" spans="1:21" s="14" customFormat="1" x14ac:dyDescent="0.2">
      <c r="B212" s="153"/>
      <c r="D212" s="146" t="s">
        <v>119</v>
      </c>
      <c r="E212" s="154" t="s">
        <v>3</v>
      </c>
      <c r="F212" s="155" t="s">
        <v>125</v>
      </c>
      <c r="H212" s="156">
        <v>30.52</v>
      </c>
      <c r="L212" s="153"/>
      <c r="M212" s="157"/>
      <c r="N212" s="158"/>
      <c r="O212" s="158"/>
      <c r="P212" s="158"/>
      <c r="Q212" s="158"/>
      <c r="R212" s="158"/>
      <c r="S212" s="158"/>
      <c r="T212" s="159"/>
    </row>
    <row r="213" spans="1:21" s="2" customFormat="1" ht="24.2" customHeight="1" x14ac:dyDescent="0.2">
      <c r="A213" s="29"/>
      <c r="B213" s="130"/>
      <c r="C213" s="131">
        <v>20</v>
      </c>
      <c r="D213" s="131" t="s">
        <v>111</v>
      </c>
      <c r="E213" s="132" t="s">
        <v>197</v>
      </c>
      <c r="F213" s="133" t="s">
        <v>198</v>
      </c>
      <c r="G213" s="134" t="s">
        <v>114</v>
      </c>
      <c r="H213" s="321">
        <v>30.52</v>
      </c>
      <c r="I213" s="337"/>
      <c r="J213" s="136">
        <f>ROUND(I213*H213,2)</f>
        <v>0</v>
      </c>
      <c r="K213" s="133" t="s">
        <v>115</v>
      </c>
      <c r="L213" s="30"/>
      <c r="M213" s="137" t="s">
        <v>3</v>
      </c>
      <c r="N213" s="138" t="s">
        <v>36</v>
      </c>
      <c r="O213" s="139">
        <v>0.216</v>
      </c>
      <c r="P213" s="139">
        <f>O213*H213</f>
        <v>6.59232</v>
      </c>
      <c r="Q213" s="139">
        <v>0</v>
      </c>
      <c r="R213" s="139">
        <f>Q213*H213</f>
        <v>0</v>
      </c>
      <c r="S213" s="139">
        <v>0</v>
      </c>
      <c r="T213" s="140">
        <f>S213*H213</f>
        <v>0</v>
      </c>
      <c r="U213" s="29"/>
    </row>
    <row r="214" spans="1:21" s="2" customFormat="1" x14ac:dyDescent="0.2">
      <c r="A214" s="29"/>
      <c r="B214" s="30"/>
      <c r="C214" s="29"/>
      <c r="D214" s="141" t="s">
        <v>117</v>
      </c>
      <c r="E214" s="29"/>
      <c r="F214" s="142" t="s">
        <v>199</v>
      </c>
      <c r="G214" s="29"/>
      <c r="H214" s="29"/>
      <c r="I214" s="29"/>
      <c r="J214" s="29"/>
      <c r="K214" s="29"/>
      <c r="L214" s="30"/>
      <c r="M214" s="143"/>
      <c r="N214" s="144"/>
      <c r="O214" s="50"/>
      <c r="P214" s="50"/>
      <c r="Q214" s="50"/>
      <c r="R214" s="50"/>
      <c r="S214" s="50"/>
      <c r="T214" s="51"/>
      <c r="U214" s="29"/>
    </row>
    <row r="215" spans="1:21" s="2" customFormat="1" ht="37.9" customHeight="1" x14ac:dyDescent="0.2">
      <c r="A215" s="29"/>
      <c r="B215" s="130"/>
      <c r="C215" s="131">
        <v>21</v>
      </c>
      <c r="D215" s="131" t="s">
        <v>111</v>
      </c>
      <c r="E215" s="132" t="s">
        <v>201</v>
      </c>
      <c r="F215" s="133" t="s">
        <v>202</v>
      </c>
      <c r="G215" s="134" t="s">
        <v>145</v>
      </c>
      <c r="H215" s="135">
        <v>2.1379999999999999</v>
      </c>
      <c r="I215" s="337"/>
      <c r="J215" s="136">
        <f>ROUND(I215*H215,2)</f>
        <v>0</v>
      </c>
      <c r="K215" s="133" t="s">
        <v>115</v>
      </c>
      <c r="L215" s="30"/>
      <c r="M215" s="137" t="s">
        <v>3</v>
      </c>
      <c r="N215" s="138" t="s">
        <v>36</v>
      </c>
      <c r="O215" s="139">
        <v>4.5999999999999999E-2</v>
      </c>
      <c r="P215" s="139">
        <f>O215*H215</f>
        <v>9.8347999999999991E-2</v>
      </c>
      <c r="Q215" s="139">
        <v>0</v>
      </c>
      <c r="R215" s="139">
        <f>Q215*H215</f>
        <v>0</v>
      </c>
      <c r="S215" s="139">
        <v>0</v>
      </c>
      <c r="T215" s="140">
        <f>S215*H215</f>
        <v>0</v>
      </c>
      <c r="U215" s="29"/>
    </row>
    <row r="216" spans="1:21" s="2" customFormat="1" x14ac:dyDescent="0.2">
      <c r="A216" s="29"/>
      <c r="B216" s="30"/>
      <c r="C216" s="29"/>
      <c r="D216" s="141" t="s">
        <v>117</v>
      </c>
      <c r="E216" s="29"/>
      <c r="F216" s="142" t="s">
        <v>203</v>
      </c>
      <c r="G216" s="29"/>
      <c r="H216" s="29"/>
      <c r="I216" s="29"/>
      <c r="J216" s="29"/>
      <c r="K216" s="29"/>
      <c r="L216" s="30"/>
      <c r="M216" s="143"/>
      <c r="N216" s="144"/>
      <c r="O216" s="50"/>
      <c r="P216" s="50"/>
      <c r="Q216" s="50"/>
      <c r="R216" s="50"/>
      <c r="S216" s="50"/>
      <c r="T216" s="51"/>
      <c r="U216" s="29"/>
    </row>
    <row r="217" spans="1:21" s="13" customFormat="1" x14ac:dyDescent="0.2">
      <c r="B217" s="145"/>
      <c r="D217" s="146" t="s">
        <v>119</v>
      </c>
      <c r="E217" s="147" t="s">
        <v>3</v>
      </c>
      <c r="F217" s="148" t="s">
        <v>425</v>
      </c>
      <c r="H217" s="149">
        <v>36.421999999999997</v>
      </c>
      <c r="L217" s="145"/>
      <c r="M217" s="150"/>
      <c r="N217" s="151"/>
      <c r="O217" s="151"/>
      <c r="P217" s="151"/>
      <c r="Q217" s="151"/>
      <c r="R217" s="151"/>
      <c r="S217" s="151"/>
      <c r="T217" s="152"/>
    </row>
    <row r="218" spans="1:21" s="13" customFormat="1" x14ac:dyDescent="0.2">
      <c r="B218" s="145"/>
      <c r="D218" s="146" t="s">
        <v>119</v>
      </c>
      <c r="E218" s="147" t="s">
        <v>3</v>
      </c>
      <c r="F218" s="148" t="s">
        <v>426</v>
      </c>
      <c r="H218" s="149">
        <v>4.05</v>
      </c>
      <c r="L218" s="145"/>
      <c r="M218" s="150"/>
      <c r="N218" s="151"/>
      <c r="O218" s="151"/>
      <c r="P218" s="151"/>
      <c r="Q218" s="151"/>
      <c r="R218" s="151"/>
      <c r="S218" s="151"/>
      <c r="T218" s="152"/>
    </row>
    <row r="219" spans="1:21" s="13" customFormat="1" x14ac:dyDescent="0.2">
      <c r="B219" s="145"/>
      <c r="D219" s="146" t="s">
        <v>119</v>
      </c>
      <c r="E219" s="147" t="s">
        <v>3</v>
      </c>
      <c r="F219" s="148" t="s">
        <v>427</v>
      </c>
      <c r="H219" s="149">
        <v>-38.334000000000003</v>
      </c>
      <c r="L219" s="145"/>
      <c r="M219" s="150"/>
      <c r="N219" s="151"/>
      <c r="O219" s="151"/>
      <c r="P219" s="151"/>
      <c r="Q219" s="151"/>
      <c r="R219" s="151"/>
      <c r="S219" s="151"/>
      <c r="T219" s="152"/>
    </row>
    <row r="220" spans="1:21" s="14" customFormat="1" x14ac:dyDescent="0.2">
      <c r="B220" s="153"/>
      <c r="D220" s="146" t="s">
        <v>119</v>
      </c>
      <c r="E220" s="154" t="s">
        <v>3</v>
      </c>
      <c r="F220" s="155" t="s">
        <v>125</v>
      </c>
      <c r="H220" s="156">
        <v>2.1379999999999901</v>
      </c>
      <c r="L220" s="153"/>
      <c r="M220" s="157"/>
      <c r="N220" s="158"/>
      <c r="O220" s="158"/>
      <c r="P220" s="158"/>
      <c r="Q220" s="158"/>
      <c r="R220" s="158"/>
      <c r="S220" s="158"/>
      <c r="T220" s="159"/>
    </row>
    <row r="221" spans="1:21" s="2" customFormat="1" ht="37.9" customHeight="1" x14ac:dyDescent="0.2">
      <c r="A221" s="29"/>
      <c r="B221" s="130"/>
      <c r="C221" s="131">
        <v>22</v>
      </c>
      <c r="D221" s="131" t="s">
        <v>111</v>
      </c>
      <c r="E221" s="132" t="s">
        <v>206</v>
      </c>
      <c r="F221" s="133" t="s">
        <v>207</v>
      </c>
      <c r="G221" s="134" t="s">
        <v>145</v>
      </c>
      <c r="H221" s="135">
        <v>2.34</v>
      </c>
      <c r="I221" s="337"/>
      <c r="J221" s="136">
        <f>ROUND(I221*H221,2)</f>
        <v>0</v>
      </c>
      <c r="K221" s="133" t="s">
        <v>115</v>
      </c>
      <c r="L221" s="30"/>
      <c r="M221" s="137" t="s">
        <v>3</v>
      </c>
      <c r="N221" s="138" t="s">
        <v>36</v>
      </c>
      <c r="O221" s="139">
        <v>5.0999999999999997E-2</v>
      </c>
      <c r="P221" s="139">
        <f>O221*H221</f>
        <v>0.11933999999999999</v>
      </c>
      <c r="Q221" s="139">
        <v>0</v>
      </c>
      <c r="R221" s="139">
        <f>Q221*H221</f>
        <v>0</v>
      </c>
      <c r="S221" s="139">
        <v>0</v>
      </c>
      <c r="T221" s="140">
        <f>S221*H221</f>
        <v>0</v>
      </c>
      <c r="U221" s="29"/>
    </row>
    <row r="222" spans="1:21" s="2" customFormat="1" x14ac:dyDescent="0.2">
      <c r="A222" s="29"/>
      <c r="B222" s="30"/>
      <c r="C222" s="29"/>
      <c r="D222" s="141" t="s">
        <v>117</v>
      </c>
      <c r="E222" s="29"/>
      <c r="F222" s="142" t="s">
        <v>208</v>
      </c>
      <c r="G222" s="29"/>
      <c r="H222" s="29"/>
      <c r="I222" s="29"/>
      <c r="J222" s="29"/>
      <c r="K222" s="29"/>
      <c r="L222" s="30"/>
      <c r="M222" s="143"/>
      <c r="N222" s="144"/>
      <c r="O222" s="50"/>
      <c r="P222" s="50"/>
      <c r="Q222" s="50"/>
      <c r="R222" s="50"/>
      <c r="S222" s="50"/>
      <c r="T222" s="51"/>
      <c r="U222" s="29"/>
    </row>
    <row r="223" spans="1:21" s="13" customFormat="1" x14ac:dyDescent="0.2">
      <c r="B223" s="145"/>
      <c r="D223" s="146" t="s">
        <v>119</v>
      </c>
      <c r="E223" s="147" t="s">
        <v>3</v>
      </c>
      <c r="F223" s="148" t="s">
        <v>428</v>
      </c>
      <c r="H223" s="149">
        <v>9.1050000000000004</v>
      </c>
      <c r="L223" s="145"/>
      <c r="M223" s="150"/>
      <c r="N223" s="151"/>
      <c r="O223" s="151"/>
      <c r="P223" s="151"/>
      <c r="Q223" s="151"/>
      <c r="R223" s="151"/>
      <c r="S223" s="151"/>
      <c r="T223" s="152"/>
    </row>
    <row r="224" spans="1:21" s="13" customFormat="1" x14ac:dyDescent="0.2">
      <c r="B224" s="145"/>
      <c r="D224" s="146" t="s">
        <v>119</v>
      </c>
      <c r="E224" s="147" t="s">
        <v>3</v>
      </c>
      <c r="F224" s="148" t="s">
        <v>429</v>
      </c>
      <c r="H224" s="149">
        <v>-6.7649999999999997</v>
      </c>
      <c r="L224" s="145"/>
      <c r="M224" s="150"/>
      <c r="N224" s="151"/>
      <c r="O224" s="151"/>
      <c r="P224" s="151"/>
      <c r="Q224" s="151"/>
      <c r="R224" s="151"/>
      <c r="S224" s="151"/>
      <c r="T224" s="152"/>
    </row>
    <row r="225" spans="1:21" s="14" customFormat="1" x14ac:dyDescent="0.2">
      <c r="B225" s="153"/>
      <c r="D225" s="146" t="s">
        <v>119</v>
      </c>
      <c r="E225" s="154" t="s">
        <v>3</v>
      </c>
      <c r="F225" s="155" t="s">
        <v>125</v>
      </c>
      <c r="H225" s="156">
        <v>2.34</v>
      </c>
      <c r="L225" s="153"/>
      <c r="M225" s="157"/>
      <c r="N225" s="158"/>
      <c r="O225" s="158"/>
      <c r="P225" s="158"/>
      <c r="Q225" s="158"/>
      <c r="R225" s="158"/>
      <c r="S225" s="158"/>
      <c r="T225" s="159"/>
    </row>
    <row r="226" spans="1:21" s="2" customFormat="1" ht="24.2" customHeight="1" x14ac:dyDescent="0.2">
      <c r="A226" s="29"/>
      <c r="B226" s="130"/>
      <c r="C226" s="131">
        <v>23</v>
      </c>
      <c r="D226" s="131" t="s">
        <v>111</v>
      </c>
      <c r="E226" s="132" t="s">
        <v>214</v>
      </c>
      <c r="F226" s="133" t="s">
        <v>215</v>
      </c>
      <c r="G226" s="134" t="s">
        <v>145</v>
      </c>
      <c r="H226" s="135">
        <v>4.4779999999999998</v>
      </c>
      <c r="I226" s="337"/>
      <c r="J226" s="136">
        <f>ROUND(I226*H226,2)</f>
        <v>0</v>
      </c>
      <c r="K226" s="133" t="s">
        <v>115</v>
      </c>
      <c r="L226" s="30"/>
      <c r="M226" s="137" t="s">
        <v>3</v>
      </c>
      <c r="N226" s="138" t="s">
        <v>36</v>
      </c>
      <c r="O226" s="139">
        <v>8.9999999999999993E-3</v>
      </c>
      <c r="P226" s="139">
        <f>O226*H226</f>
        <v>4.0301999999999998E-2</v>
      </c>
      <c r="Q226" s="139">
        <v>0</v>
      </c>
      <c r="R226" s="139">
        <f>Q226*H226</f>
        <v>0</v>
      </c>
      <c r="S226" s="139">
        <v>0</v>
      </c>
      <c r="T226" s="140">
        <f>S226*H226</f>
        <v>0</v>
      </c>
      <c r="U226" s="29"/>
    </row>
    <row r="227" spans="1:21" s="2" customFormat="1" x14ac:dyDescent="0.2">
      <c r="A227" s="29"/>
      <c r="B227" s="30"/>
      <c r="C227" s="29"/>
      <c r="D227" s="141" t="s">
        <v>117</v>
      </c>
      <c r="E227" s="29"/>
      <c r="F227" s="142" t="s">
        <v>216</v>
      </c>
      <c r="G227" s="29"/>
      <c r="H227" s="29"/>
      <c r="I227" s="29"/>
      <c r="J227" s="29"/>
      <c r="K227" s="29"/>
      <c r="L227" s="30"/>
      <c r="M227" s="143"/>
      <c r="N227" s="144"/>
      <c r="O227" s="50"/>
      <c r="P227" s="50"/>
      <c r="Q227" s="50"/>
      <c r="R227" s="50"/>
      <c r="S227" s="50"/>
      <c r="T227" s="51"/>
      <c r="U227" s="29"/>
    </row>
    <row r="228" spans="1:21" s="13" customFormat="1" x14ac:dyDescent="0.2">
      <c r="B228" s="145"/>
      <c r="D228" s="146" t="s">
        <v>119</v>
      </c>
      <c r="E228" s="147" t="s">
        <v>3</v>
      </c>
      <c r="F228" s="148" t="s">
        <v>430</v>
      </c>
      <c r="H228" s="149">
        <v>4.4779999999999998</v>
      </c>
      <c r="L228" s="145"/>
      <c r="M228" s="150"/>
      <c r="N228" s="151"/>
      <c r="O228" s="151"/>
      <c r="P228" s="151"/>
      <c r="Q228" s="151"/>
      <c r="R228" s="151"/>
      <c r="S228" s="151"/>
      <c r="T228" s="152"/>
    </row>
    <row r="229" spans="1:21" s="2" customFormat="1" ht="24.2" customHeight="1" x14ac:dyDescent="0.2">
      <c r="A229" s="29"/>
      <c r="B229" s="130"/>
      <c r="C229" s="131">
        <v>24</v>
      </c>
      <c r="D229" s="131" t="s">
        <v>111</v>
      </c>
      <c r="E229" s="132" t="s">
        <v>218</v>
      </c>
      <c r="F229" s="133" t="s">
        <v>219</v>
      </c>
      <c r="G229" s="134" t="s">
        <v>145</v>
      </c>
      <c r="H229" s="135">
        <v>45.098999999999997</v>
      </c>
      <c r="I229" s="337"/>
      <c r="J229" s="136">
        <f>ROUND(I229*H229,2)</f>
        <v>0</v>
      </c>
      <c r="K229" s="133" t="s">
        <v>115</v>
      </c>
      <c r="L229" s="30"/>
      <c r="M229" s="137" t="s">
        <v>3</v>
      </c>
      <c r="N229" s="138" t="s">
        <v>36</v>
      </c>
      <c r="O229" s="139">
        <v>0.32800000000000001</v>
      </c>
      <c r="P229" s="139">
        <f>O229*H229</f>
        <v>14.792472</v>
      </c>
      <c r="Q229" s="139">
        <v>0</v>
      </c>
      <c r="R229" s="139">
        <f>Q229*H229</f>
        <v>0</v>
      </c>
      <c r="S229" s="139">
        <v>0</v>
      </c>
      <c r="T229" s="140">
        <f>S229*H229</f>
        <v>0</v>
      </c>
      <c r="U229" s="29"/>
    </row>
    <row r="230" spans="1:21" s="2" customFormat="1" x14ac:dyDescent="0.2">
      <c r="A230" s="29"/>
      <c r="B230" s="30"/>
      <c r="C230" s="29"/>
      <c r="D230" s="141" t="s">
        <v>117</v>
      </c>
      <c r="E230" s="29"/>
      <c r="F230" s="142" t="s">
        <v>220</v>
      </c>
      <c r="G230" s="29"/>
      <c r="H230" s="29"/>
      <c r="I230" s="29"/>
      <c r="J230" s="29"/>
      <c r="K230" s="29"/>
      <c r="L230" s="30"/>
      <c r="M230" s="143"/>
      <c r="N230" s="144"/>
      <c r="O230" s="50"/>
      <c r="P230" s="50"/>
      <c r="Q230" s="50"/>
      <c r="R230" s="50"/>
      <c r="S230" s="50"/>
      <c r="T230" s="51"/>
      <c r="U230" s="29"/>
    </row>
    <row r="231" spans="1:21" s="13" customFormat="1" x14ac:dyDescent="0.2">
      <c r="B231" s="145"/>
      <c r="D231" s="146" t="s">
        <v>119</v>
      </c>
      <c r="E231" s="147" t="s">
        <v>3</v>
      </c>
      <c r="F231" s="148" t="s">
        <v>431</v>
      </c>
      <c r="H231" s="149">
        <v>-3</v>
      </c>
      <c r="L231" s="145"/>
      <c r="M231" s="150"/>
      <c r="N231" s="151"/>
      <c r="O231" s="151"/>
      <c r="P231" s="151"/>
      <c r="Q231" s="151"/>
      <c r="R231" s="151"/>
      <c r="S231" s="151"/>
      <c r="T231" s="152"/>
    </row>
    <row r="232" spans="1:21" s="13" customFormat="1" x14ac:dyDescent="0.2">
      <c r="B232" s="145"/>
      <c r="D232" s="146" t="s">
        <v>119</v>
      </c>
      <c r="E232" s="147" t="s">
        <v>3</v>
      </c>
      <c r="F232" s="148" t="s">
        <v>432</v>
      </c>
      <c r="H232" s="149">
        <v>-0.98899999999999999</v>
      </c>
      <c r="L232" s="145"/>
      <c r="M232" s="150"/>
      <c r="N232" s="151"/>
      <c r="O232" s="151"/>
      <c r="P232" s="151"/>
      <c r="Q232" s="151"/>
      <c r="R232" s="151"/>
      <c r="S232" s="151"/>
      <c r="T232" s="152"/>
    </row>
    <row r="233" spans="1:21" s="13" customFormat="1" x14ac:dyDescent="0.2">
      <c r="B233" s="145"/>
      <c r="D233" s="146" t="s">
        <v>119</v>
      </c>
      <c r="E233" s="147" t="s">
        <v>3</v>
      </c>
      <c r="F233" s="148" t="s">
        <v>433</v>
      </c>
      <c r="H233" s="149">
        <v>-0.19500000000000001</v>
      </c>
      <c r="L233" s="145"/>
      <c r="M233" s="150"/>
      <c r="N233" s="151"/>
      <c r="O233" s="151"/>
      <c r="P233" s="151"/>
      <c r="Q233" s="151"/>
      <c r="R233" s="151"/>
      <c r="S233" s="151"/>
      <c r="T233" s="152"/>
    </row>
    <row r="234" spans="1:21" s="13" customFormat="1" x14ac:dyDescent="0.2">
      <c r="B234" s="145"/>
      <c r="D234" s="146" t="s">
        <v>119</v>
      </c>
      <c r="E234" s="147" t="s">
        <v>3</v>
      </c>
      <c r="F234" s="148" t="s">
        <v>434</v>
      </c>
      <c r="H234" s="149">
        <v>-5.3999999999999999E-2</v>
      </c>
      <c r="L234" s="145"/>
      <c r="M234" s="150"/>
      <c r="N234" s="151"/>
      <c r="O234" s="151"/>
      <c r="P234" s="151"/>
      <c r="Q234" s="151"/>
      <c r="R234" s="151"/>
      <c r="S234" s="151"/>
      <c r="T234" s="152"/>
    </row>
    <row r="235" spans="1:21" s="13" customFormat="1" x14ac:dyDescent="0.2">
      <c r="B235" s="145"/>
      <c r="D235" s="146" t="s">
        <v>119</v>
      </c>
      <c r="E235" s="147" t="s">
        <v>3</v>
      </c>
      <c r="F235" s="148" t="s">
        <v>435</v>
      </c>
      <c r="H235" s="149">
        <v>-0.24</v>
      </c>
      <c r="L235" s="145"/>
      <c r="M235" s="150"/>
      <c r="N235" s="151"/>
      <c r="O235" s="151"/>
      <c r="P235" s="151"/>
      <c r="Q235" s="151"/>
      <c r="R235" s="151"/>
      <c r="S235" s="151"/>
      <c r="T235" s="152"/>
    </row>
    <row r="236" spans="1:21" s="15" customFormat="1" x14ac:dyDescent="0.2">
      <c r="B236" s="169"/>
      <c r="D236" s="146" t="s">
        <v>119</v>
      </c>
      <c r="E236" s="170" t="s">
        <v>3</v>
      </c>
      <c r="F236" s="171" t="s">
        <v>223</v>
      </c>
      <c r="H236" s="172">
        <v>-4.4780000000000006</v>
      </c>
      <c r="L236" s="169"/>
      <c r="M236" s="173"/>
      <c r="N236" s="174"/>
      <c r="O236" s="174"/>
      <c r="P236" s="174"/>
      <c r="Q236" s="174"/>
      <c r="R236" s="174"/>
      <c r="S236" s="174"/>
      <c r="T236" s="175"/>
    </row>
    <row r="237" spans="1:21" s="13" customFormat="1" x14ac:dyDescent="0.2">
      <c r="B237" s="145"/>
      <c r="D237" s="146" t="s">
        <v>119</v>
      </c>
      <c r="E237" s="147" t="s">
        <v>3</v>
      </c>
      <c r="F237" s="148" t="s">
        <v>425</v>
      </c>
      <c r="H237" s="149">
        <v>36.421999999999997</v>
      </c>
      <c r="L237" s="145"/>
      <c r="M237" s="150"/>
      <c r="N237" s="151"/>
      <c r="O237" s="151"/>
      <c r="P237" s="151"/>
      <c r="Q237" s="151"/>
      <c r="R237" s="151"/>
      <c r="S237" s="151"/>
      <c r="T237" s="152"/>
    </row>
    <row r="238" spans="1:21" s="13" customFormat="1" x14ac:dyDescent="0.2">
      <c r="B238" s="145"/>
      <c r="D238" s="146" t="s">
        <v>119</v>
      </c>
      <c r="E238" s="147" t="s">
        <v>3</v>
      </c>
      <c r="F238" s="148" t="s">
        <v>428</v>
      </c>
      <c r="H238" s="149">
        <v>9.1050000000000004</v>
      </c>
      <c r="L238" s="145"/>
      <c r="M238" s="150"/>
      <c r="N238" s="151"/>
      <c r="O238" s="151"/>
      <c r="P238" s="151"/>
      <c r="Q238" s="151"/>
      <c r="R238" s="151"/>
      <c r="S238" s="151"/>
      <c r="T238" s="152"/>
    </row>
    <row r="239" spans="1:21" s="13" customFormat="1" x14ac:dyDescent="0.2">
      <c r="B239" s="145"/>
      <c r="D239" s="146" t="s">
        <v>119</v>
      </c>
      <c r="E239" s="147" t="s">
        <v>3</v>
      </c>
      <c r="F239" s="148" t="s">
        <v>426</v>
      </c>
      <c r="H239" s="149">
        <v>4.05</v>
      </c>
      <c r="L239" s="145"/>
      <c r="M239" s="150"/>
      <c r="N239" s="151"/>
      <c r="O239" s="151"/>
      <c r="P239" s="151"/>
      <c r="Q239" s="151"/>
      <c r="R239" s="151"/>
      <c r="S239" s="151"/>
      <c r="T239" s="152"/>
    </row>
    <row r="240" spans="1:21" s="14" customFormat="1" x14ac:dyDescent="0.2">
      <c r="B240" s="153"/>
      <c r="D240" s="146" t="s">
        <v>119</v>
      </c>
      <c r="E240" s="154" t="s">
        <v>3</v>
      </c>
      <c r="F240" s="155" t="s">
        <v>125</v>
      </c>
      <c r="H240" s="156">
        <v>45.09899999999999</v>
      </c>
      <c r="L240" s="153"/>
      <c r="M240" s="157"/>
      <c r="N240" s="158"/>
      <c r="O240" s="158"/>
      <c r="P240" s="158"/>
      <c r="Q240" s="158"/>
      <c r="R240" s="158"/>
      <c r="S240" s="158"/>
      <c r="T240" s="159"/>
    </row>
    <row r="241" spans="1:21" s="2" customFormat="1" ht="24.2" customHeight="1" x14ac:dyDescent="0.2">
      <c r="A241" s="29"/>
      <c r="B241" s="130"/>
      <c r="C241" s="131">
        <v>25</v>
      </c>
      <c r="D241" s="131" t="s">
        <v>111</v>
      </c>
      <c r="E241" s="132" t="s">
        <v>224</v>
      </c>
      <c r="F241" s="133" t="s">
        <v>225</v>
      </c>
      <c r="G241" s="134" t="s">
        <v>114</v>
      </c>
      <c r="H241" s="135">
        <v>7.82</v>
      </c>
      <c r="I241" s="337"/>
      <c r="J241" s="136">
        <f>ROUND(I241*H241,2)</f>
        <v>0</v>
      </c>
      <c r="K241" s="133" t="s">
        <v>115</v>
      </c>
      <c r="L241" s="30"/>
      <c r="M241" s="137" t="s">
        <v>3</v>
      </c>
      <c r="N241" s="138" t="s">
        <v>36</v>
      </c>
      <c r="O241" s="139">
        <v>0.15</v>
      </c>
      <c r="P241" s="139">
        <f>O241*H241</f>
        <v>1.173</v>
      </c>
      <c r="Q241" s="139">
        <v>0</v>
      </c>
      <c r="R241" s="139">
        <f>Q241*H241</f>
        <v>0</v>
      </c>
      <c r="S241" s="139">
        <v>0</v>
      </c>
      <c r="T241" s="140">
        <f>S241*H241</f>
        <v>0</v>
      </c>
      <c r="U241" s="29"/>
    </row>
    <row r="242" spans="1:21" s="2" customFormat="1" x14ac:dyDescent="0.2">
      <c r="A242" s="29"/>
      <c r="B242" s="30"/>
      <c r="C242" s="29"/>
      <c r="D242" s="141" t="s">
        <v>117</v>
      </c>
      <c r="E242" s="29"/>
      <c r="F242" s="142" t="s">
        <v>226</v>
      </c>
      <c r="G242" s="29"/>
      <c r="H242" s="29"/>
      <c r="I242" s="29"/>
      <c r="J242" s="29"/>
      <c r="K242" s="29"/>
      <c r="L242" s="30"/>
      <c r="M242" s="143"/>
      <c r="N242" s="144"/>
      <c r="O242" s="50"/>
      <c r="P242" s="50"/>
      <c r="Q242" s="50"/>
      <c r="R242" s="50"/>
      <c r="S242" s="50"/>
      <c r="T242" s="51"/>
      <c r="U242" s="29"/>
    </row>
    <row r="243" spans="1:21" s="13" customFormat="1" x14ac:dyDescent="0.2">
      <c r="B243" s="145"/>
      <c r="D243" s="146" t="s">
        <v>119</v>
      </c>
      <c r="E243" s="147" t="s">
        <v>3</v>
      </c>
      <c r="F243" s="148" t="s">
        <v>374</v>
      </c>
      <c r="H243" s="149">
        <v>7.82</v>
      </c>
      <c r="L243" s="145"/>
      <c r="M243" s="150"/>
      <c r="N243" s="151"/>
      <c r="O243" s="151"/>
      <c r="P243" s="151"/>
      <c r="Q243" s="151"/>
      <c r="R243" s="151"/>
      <c r="S243" s="151"/>
      <c r="T243" s="152"/>
    </row>
    <row r="244" spans="1:21" s="2" customFormat="1" ht="24.2" customHeight="1" x14ac:dyDescent="0.2">
      <c r="A244" s="29"/>
      <c r="B244" s="130"/>
      <c r="C244" s="131">
        <v>26</v>
      </c>
      <c r="D244" s="131" t="s">
        <v>111</v>
      </c>
      <c r="E244" s="132" t="s">
        <v>227</v>
      </c>
      <c r="F244" s="133" t="s">
        <v>228</v>
      </c>
      <c r="G244" s="134" t="s">
        <v>114</v>
      </c>
      <c r="H244" s="135">
        <v>20</v>
      </c>
      <c r="I244" s="337"/>
      <c r="J244" s="136">
        <f>ROUND(I244*H244,2)</f>
        <v>0</v>
      </c>
      <c r="K244" s="133" t="s">
        <v>115</v>
      </c>
      <c r="L244" s="30"/>
      <c r="M244" s="137" t="s">
        <v>3</v>
      </c>
      <c r="N244" s="138" t="s">
        <v>36</v>
      </c>
      <c r="O244" s="139">
        <v>5.8000000000000003E-2</v>
      </c>
      <c r="P244" s="139">
        <f>O244*H244</f>
        <v>1.1600000000000001</v>
      </c>
      <c r="Q244" s="139">
        <v>0</v>
      </c>
      <c r="R244" s="139">
        <f>Q244*H244</f>
        <v>0</v>
      </c>
      <c r="S244" s="139">
        <v>0</v>
      </c>
      <c r="T244" s="140">
        <f>S244*H244</f>
        <v>0</v>
      </c>
      <c r="U244" s="29"/>
    </row>
    <row r="245" spans="1:21" s="2" customFormat="1" x14ac:dyDescent="0.2">
      <c r="A245" s="29"/>
      <c r="B245" s="30"/>
      <c r="C245" s="29"/>
      <c r="D245" s="141" t="s">
        <v>117</v>
      </c>
      <c r="E245" s="29"/>
      <c r="F245" s="142" t="s">
        <v>229</v>
      </c>
      <c r="G245" s="29"/>
      <c r="H245" s="29"/>
      <c r="I245" s="29"/>
      <c r="J245" s="29"/>
      <c r="K245" s="29"/>
      <c r="L245" s="30"/>
      <c r="M245" s="143"/>
      <c r="N245" s="144"/>
      <c r="O245" s="50"/>
      <c r="P245" s="50"/>
      <c r="Q245" s="50"/>
      <c r="R245" s="50"/>
      <c r="S245" s="50"/>
      <c r="T245" s="51"/>
      <c r="U245" s="29"/>
    </row>
    <row r="246" spans="1:21" s="13" customFormat="1" x14ac:dyDescent="0.2">
      <c r="B246" s="145"/>
      <c r="D246" s="146" t="s">
        <v>119</v>
      </c>
      <c r="E246" s="147" t="s">
        <v>3</v>
      </c>
      <c r="F246" s="148" t="s">
        <v>374</v>
      </c>
      <c r="H246" s="149">
        <v>7.82</v>
      </c>
      <c r="L246" s="145"/>
      <c r="M246" s="150"/>
      <c r="N246" s="151"/>
      <c r="O246" s="151"/>
      <c r="P246" s="151"/>
      <c r="Q246" s="151"/>
      <c r="R246" s="151"/>
      <c r="S246" s="151"/>
      <c r="T246" s="152"/>
    </row>
    <row r="247" spans="1:21" s="13" customFormat="1" x14ac:dyDescent="0.2">
      <c r="B247" s="145"/>
      <c r="D247" s="146" t="s">
        <v>119</v>
      </c>
      <c r="E247" s="147" t="s">
        <v>3</v>
      </c>
      <c r="F247" s="148" t="s">
        <v>338</v>
      </c>
      <c r="H247" s="149">
        <v>0.18</v>
      </c>
      <c r="L247" s="145"/>
      <c r="M247" s="150"/>
      <c r="N247" s="151"/>
      <c r="O247" s="151"/>
      <c r="P247" s="151"/>
      <c r="Q247" s="151"/>
      <c r="R247" s="151"/>
      <c r="S247" s="151"/>
      <c r="T247" s="152"/>
    </row>
    <row r="248" spans="1:21" s="13" customFormat="1" x14ac:dyDescent="0.2">
      <c r="B248" s="145"/>
      <c r="D248" s="146" t="s">
        <v>119</v>
      </c>
      <c r="E248" s="147" t="s">
        <v>3</v>
      </c>
      <c r="F248" s="148" t="s">
        <v>339</v>
      </c>
      <c r="H248" s="149">
        <v>4</v>
      </c>
      <c r="L248" s="145"/>
      <c r="M248" s="150"/>
      <c r="N248" s="151"/>
      <c r="O248" s="151"/>
      <c r="P248" s="151"/>
      <c r="Q248" s="151"/>
      <c r="R248" s="151"/>
      <c r="S248" s="151"/>
      <c r="T248" s="152"/>
    </row>
    <row r="249" spans="1:21" s="13" customFormat="1" x14ac:dyDescent="0.2">
      <c r="B249" s="145"/>
      <c r="D249" s="146" t="s">
        <v>119</v>
      </c>
      <c r="E249" s="147" t="s">
        <v>3</v>
      </c>
      <c r="F249" s="148" t="s">
        <v>340</v>
      </c>
      <c r="H249" s="149">
        <v>1</v>
      </c>
      <c r="L249" s="145"/>
      <c r="M249" s="150"/>
      <c r="N249" s="151"/>
      <c r="O249" s="151"/>
      <c r="P249" s="151"/>
      <c r="Q249" s="151"/>
      <c r="R249" s="151"/>
      <c r="S249" s="151"/>
      <c r="T249" s="152"/>
    </row>
    <row r="250" spans="1:21" s="13" customFormat="1" x14ac:dyDescent="0.2">
      <c r="B250" s="145"/>
      <c r="D250" s="146" t="s">
        <v>119</v>
      </c>
      <c r="E250" s="147" t="s">
        <v>3</v>
      </c>
      <c r="F250" s="148" t="s">
        <v>341</v>
      </c>
      <c r="H250" s="149">
        <v>1</v>
      </c>
      <c r="L250" s="145"/>
      <c r="M250" s="150"/>
      <c r="N250" s="151"/>
      <c r="O250" s="151"/>
      <c r="P250" s="151"/>
      <c r="Q250" s="151"/>
      <c r="R250" s="151"/>
      <c r="S250" s="151"/>
      <c r="T250" s="152"/>
    </row>
    <row r="251" spans="1:21" s="13" customFormat="1" x14ac:dyDescent="0.2">
      <c r="B251" s="145"/>
      <c r="D251" s="146" t="s">
        <v>119</v>
      </c>
      <c r="E251" s="147" t="s">
        <v>3</v>
      </c>
      <c r="F251" s="148" t="s">
        <v>342</v>
      </c>
      <c r="H251" s="149">
        <v>1</v>
      </c>
      <c r="L251" s="145"/>
      <c r="M251" s="150"/>
      <c r="N251" s="151"/>
      <c r="O251" s="151"/>
      <c r="P251" s="151"/>
      <c r="Q251" s="151"/>
      <c r="R251" s="151"/>
      <c r="S251" s="151"/>
      <c r="T251" s="152"/>
    </row>
    <row r="252" spans="1:21" s="13" customFormat="1" x14ac:dyDescent="0.2">
      <c r="B252" s="145"/>
      <c r="D252" s="146" t="s">
        <v>119</v>
      </c>
      <c r="E252" s="147" t="s">
        <v>3</v>
      </c>
      <c r="F252" s="148" t="s">
        <v>343</v>
      </c>
      <c r="H252" s="149">
        <v>4</v>
      </c>
      <c r="L252" s="145"/>
      <c r="M252" s="150"/>
      <c r="N252" s="151"/>
      <c r="O252" s="151"/>
      <c r="P252" s="151"/>
      <c r="Q252" s="151"/>
      <c r="R252" s="151"/>
      <c r="S252" s="151"/>
      <c r="T252" s="152"/>
    </row>
    <row r="253" spans="1:21" s="13" customFormat="1" x14ac:dyDescent="0.2">
      <c r="B253" s="145"/>
      <c r="D253" s="146" t="s">
        <v>119</v>
      </c>
      <c r="E253" s="147" t="s">
        <v>3</v>
      </c>
      <c r="F253" s="148" t="s">
        <v>344</v>
      </c>
      <c r="H253" s="149">
        <v>1</v>
      </c>
      <c r="L253" s="145"/>
      <c r="M253" s="150"/>
      <c r="N253" s="151"/>
      <c r="O253" s="151"/>
      <c r="P253" s="151"/>
      <c r="Q253" s="151"/>
      <c r="R253" s="151"/>
      <c r="S253" s="151"/>
      <c r="T253" s="152"/>
    </row>
    <row r="254" spans="1:21" s="14" customFormat="1" x14ac:dyDescent="0.2">
      <c r="B254" s="153"/>
      <c r="D254" s="146" t="s">
        <v>119</v>
      </c>
      <c r="E254" s="154" t="s">
        <v>3</v>
      </c>
      <c r="F254" s="155" t="s">
        <v>125</v>
      </c>
      <c r="H254" s="156">
        <v>20</v>
      </c>
      <c r="L254" s="153"/>
      <c r="M254" s="157"/>
      <c r="N254" s="158"/>
      <c r="O254" s="158"/>
      <c r="P254" s="158"/>
      <c r="Q254" s="158"/>
      <c r="R254" s="158"/>
      <c r="S254" s="158"/>
      <c r="T254" s="159"/>
    </row>
    <row r="255" spans="1:21" s="2" customFormat="1" ht="16.5" customHeight="1" x14ac:dyDescent="0.2">
      <c r="A255" s="29"/>
      <c r="B255" s="130"/>
      <c r="C255" s="160">
        <v>27</v>
      </c>
      <c r="D255" s="160" t="s">
        <v>188</v>
      </c>
      <c r="E255" s="161" t="s">
        <v>230</v>
      </c>
      <c r="F255" s="162" t="s">
        <v>231</v>
      </c>
      <c r="G255" s="163" t="s">
        <v>232</v>
      </c>
      <c r="H255" s="164">
        <v>0.4</v>
      </c>
      <c r="I255" s="338"/>
      <c r="J255" s="165">
        <f>ROUND(I255*H255,2)</f>
        <v>0</v>
      </c>
      <c r="K255" s="162" t="s">
        <v>115</v>
      </c>
      <c r="L255" s="166"/>
      <c r="M255" s="167" t="s">
        <v>3</v>
      </c>
      <c r="N255" s="168" t="s">
        <v>36</v>
      </c>
      <c r="O255" s="139">
        <v>0</v>
      </c>
      <c r="P255" s="139">
        <f>O255*H255</f>
        <v>0</v>
      </c>
      <c r="Q255" s="139">
        <v>1E-3</v>
      </c>
      <c r="R255" s="139">
        <f>Q255*H255</f>
        <v>4.0000000000000002E-4</v>
      </c>
      <c r="S255" s="139">
        <v>0</v>
      </c>
      <c r="T255" s="140">
        <f>S255*H255</f>
        <v>0</v>
      </c>
      <c r="U255" s="29"/>
    </row>
    <row r="256" spans="1:21" s="13" customFormat="1" x14ac:dyDescent="0.2">
      <c r="B256" s="145"/>
      <c r="D256" s="146" t="s">
        <v>119</v>
      </c>
      <c r="E256" s="147" t="s">
        <v>3</v>
      </c>
      <c r="F256" s="148" t="s">
        <v>436</v>
      </c>
      <c r="H256" s="149">
        <v>20</v>
      </c>
      <c r="L256" s="145"/>
      <c r="M256" s="150"/>
      <c r="N256" s="151"/>
      <c r="O256" s="151"/>
      <c r="P256" s="151"/>
      <c r="Q256" s="151"/>
      <c r="R256" s="151"/>
      <c r="S256" s="151"/>
      <c r="T256" s="152"/>
    </row>
    <row r="257" spans="1:21" s="13" customFormat="1" x14ac:dyDescent="0.2">
      <c r="B257" s="145"/>
      <c r="D257" s="146" t="s">
        <v>119</v>
      </c>
      <c r="F257" s="148" t="s">
        <v>437</v>
      </c>
      <c r="H257" s="149">
        <v>0.4</v>
      </c>
      <c r="L257" s="145"/>
      <c r="M257" s="150"/>
      <c r="N257" s="151"/>
      <c r="O257" s="151"/>
      <c r="P257" s="151"/>
      <c r="Q257" s="151"/>
      <c r="R257" s="151"/>
      <c r="S257" s="151"/>
      <c r="T257" s="152"/>
    </row>
    <row r="258" spans="1:21" s="2" customFormat="1" ht="21.75" customHeight="1" x14ac:dyDescent="0.2">
      <c r="A258" s="29"/>
      <c r="B258" s="130"/>
      <c r="C258" s="131">
        <v>28</v>
      </c>
      <c r="D258" s="131" t="s">
        <v>111</v>
      </c>
      <c r="E258" s="132" t="s">
        <v>235</v>
      </c>
      <c r="F258" s="133" t="s">
        <v>236</v>
      </c>
      <c r="G258" s="134" t="s">
        <v>114</v>
      </c>
      <c r="H258" s="135">
        <v>20</v>
      </c>
      <c r="I258" s="337"/>
      <c r="J258" s="136">
        <f>ROUND(I258*H258,2)</f>
        <v>0</v>
      </c>
      <c r="K258" s="133" t="s">
        <v>115</v>
      </c>
      <c r="L258" s="30"/>
      <c r="M258" s="137" t="s">
        <v>3</v>
      </c>
      <c r="N258" s="138" t="s">
        <v>36</v>
      </c>
      <c r="O258" s="139">
        <v>1.9E-2</v>
      </c>
      <c r="P258" s="139">
        <f>O258*H258</f>
        <v>0.38</v>
      </c>
      <c r="Q258" s="139">
        <v>0</v>
      </c>
      <c r="R258" s="139">
        <f>Q258*H258</f>
        <v>0</v>
      </c>
      <c r="S258" s="139">
        <v>0</v>
      </c>
      <c r="T258" s="140">
        <f>S258*H258</f>
        <v>0</v>
      </c>
      <c r="U258" s="29"/>
    </row>
    <row r="259" spans="1:21" s="2" customFormat="1" x14ac:dyDescent="0.2">
      <c r="A259" s="29"/>
      <c r="B259" s="30"/>
      <c r="C259" s="29"/>
      <c r="D259" s="141" t="s">
        <v>117</v>
      </c>
      <c r="E259" s="29"/>
      <c r="F259" s="142" t="s">
        <v>237</v>
      </c>
      <c r="G259" s="29"/>
      <c r="H259" s="29"/>
      <c r="I259" s="29"/>
      <c r="J259" s="29"/>
      <c r="K259" s="29"/>
      <c r="L259" s="30"/>
      <c r="M259" s="143"/>
      <c r="N259" s="144"/>
      <c r="O259" s="50"/>
      <c r="P259" s="50"/>
      <c r="Q259" s="50"/>
      <c r="R259" s="50"/>
      <c r="S259" s="50"/>
      <c r="T259" s="51"/>
      <c r="U259" s="29"/>
    </row>
    <row r="260" spans="1:21" s="2" customFormat="1" ht="21.75" customHeight="1" x14ac:dyDescent="0.2">
      <c r="A260" s="29"/>
      <c r="B260" s="130"/>
      <c r="C260" s="131">
        <v>29</v>
      </c>
      <c r="D260" s="131" t="s">
        <v>111</v>
      </c>
      <c r="E260" s="132" t="s">
        <v>438</v>
      </c>
      <c r="F260" s="133" t="s">
        <v>439</v>
      </c>
      <c r="G260" s="134" t="s">
        <v>114</v>
      </c>
      <c r="H260" s="135">
        <v>21</v>
      </c>
      <c r="I260" s="337"/>
      <c r="J260" s="136">
        <f>ROUND(I260*H260,2)</f>
        <v>0</v>
      </c>
      <c r="K260" s="133" t="s">
        <v>115</v>
      </c>
      <c r="L260" s="30"/>
      <c r="M260" s="137" t="s">
        <v>3</v>
      </c>
      <c r="N260" s="138" t="s">
        <v>36</v>
      </c>
      <c r="O260" s="139">
        <v>2.5000000000000001E-2</v>
      </c>
      <c r="P260" s="139">
        <f>O260*H260</f>
        <v>0.52500000000000002</v>
      </c>
      <c r="Q260" s="139">
        <v>0</v>
      </c>
      <c r="R260" s="139">
        <f>Q260*H260</f>
        <v>0</v>
      </c>
      <c r="S260" s="139">
        <v>0</v>
      </c>
      <c r="T260" s="140">
        <f>S260*H260</f>
        <v>0</v>
      </c>
      <c r="U260" s="29"/>
    </row>
    <row r="261" spans="1:21" s="2" customFormat="1" x14ac:dyDescent="0.2">
      <c r="A261" s="29"/>
      <c r="B261" s="30"/>
      <c r="C261" s="29"/>
      <c r="D261" s="141" t="s">
        <v>117</v>
      </c>
      <c r="E261" s="29"/>
      <c r="F261" s="142" t="s">
        <v>440</v>
      </c>
      <c r="G261" s="29"/>
      <c r="H261" s="29"/>
      <c r="I261" s="29"/>
      <c r="J261" s="29"/>
      <c r="K261" s="29"/>
      <c r="L261" s="30"/>
      <c r="M261" s="143"/>
      <c r="N261" s="144"/>
      <c r="O261" s="50"/>
      <c r="P261" s="50"/>
      <c r="Q261" s="50"/>
      <c r="R261" s="50"/>
      <c r="S261" s="50"/>
      <c r="T261" s="51"/>
      <c r="U261" s="29"/>
    </row>
    <row r="262" spans="1:21" s="13" customFormat="1" x14ac:dyDescent="0.2">
      <c r="B262" s="145"/>
      <c r="D262" s="146" t="s">
        <v>119</v>
      </c>
      <c r="E262" s="147" t="s">
        <v>3</v>
      </c>
      <c r="F262" s="148" t="s">
        <v>348</v>
      </c>
      <c r="H262" s="149">
        <v>1</v>
      </c>
      <c r="L262" s="145"/>
      <c r="M262" s="150"/>
      <c r="N262" s="151"/>
      <c r="O262" s="151"/>
      <c r="P262" s="151"/>
      <c r="Q262" s="151"/>
      <c r="R262" s="151"/>
      <c r="S262" s="151"/>
      <c r="T262" s="152"/>
    </row>
    <row r="263" spans="1:21" s="13" customFormat="1" x14ac:dyDescent="0.2">
      <c r="B263" s="145"/>
      <c r="D263" s="146" t="s">
        <v>119</v>
      </c>
      <c r="E263" s="147" t="s">
        <v>3</v>
      </c>
      <c r="F263" s="148" t="s">
        <v>352</v>
      </c>
      <c r="H263" s="149">
        <v>1</v>
      </c>
      <c r="L263" s="145"/>
      <c r="M263" s="150"/>
      <c r="N263" s="151"/>
      <c r="O263" s="151"/>
      <c r="P263" s="151"/>
      <c r="Q263" s="151"/>
      <c r="R263" s="151"/>
      <c r="S263" s="151"/>
      <c r="T263" s="152"/>
    </row>
    <row r="264" spans="1:21" s="13" customFormat="1" x14ac:dyDescent="0.2">
      <c r="B264" s="145"/>
      <c r="D264" s="146" t="s">
        <v>119</v>
      </c>
      <c r="E264" s="147" t="s">
        <v>3</v>
      </c>
      <c r="F264" s="148" t="s">
        <v>353</v>
      </c>
      <c r="H264" s="149">
        <v>1</v>
      </c>
      <c r="L264" s="145"/>
      <c r="M264" s="150"/>
      <c r="N264" s="151"/>
      <c r="O264" s="151"/>
      <c r="P264" s="151"/>
      <c r="Q264" s="151"/>
      <c r="R264" s="151"/>
      <c r="S264" s="151"/>
      <c r="T264" s="152"/>
    </row>
    <row r="265" spans="1:21" s="13" customFormat="1" x14ac:dyDescent="0.2">
      <c r="B265" s="145"/>
      <c r="D265" s="146" t="s">
        <v>119</v>
      </c>
      <c r="E265" s="147" t="s">
        <v>3</v>
      </c>
      <c r="F265" s="148" t="s">
        <v>354</v>
      </c>
      <c r="H265" s="149">
        <v>1</v>
      </c>
      <c r="L265" s="145"/>
      <c r="M265" s="150"/>
      <c r="N265" s="151"/>
      <c r="O265" s="151"/>
      <c r="P265" s="151"/>
      <c r="Q265" s="151"/>
      <c r="R265" s="151"/>
      <c r="S265" s="151"/>
      <c r="T265" s="152"/>
    </row>
    <row r="266" spans="1:21" s="13" customFormat="1" x14ac:dyDescent="0.2">
      <c r="B266" s="145"/>
      <c r="D266" s="146" t="s">
        <v>119</v>
      </c>
      <c r="E266" s="147" t="s">
        <v>3</v>
      </c>
      <c r="F266" s="148" t="s">
        <v>355</v>
      </c>
      <c r="H266" s="149">
        <v>4</v>
      </c>
      <c r="L266" s="145"/>
      <c r="M266" s="150"/>
      <c r="N266" s="151"/>
      <c r="O266" s="151"/>
      <c r="P266" s="151"/>
      <c r="Q266" s="151"/>
      <c r="R266" s="151"/>
      <c r="S266" s="151"/>
      <c r="T266" s="152"/>
    </row>
    <row r="267" spans="1:21" s="13" customFormat="1" x14ac:dyDescent="0.2">
      <c r="B267" s="145"/>
      <c r="D267" s="146" t="s">
        <v>119</v>
      </c>
      <c r="E267" s="147" t="s">
        <v>3</v>
      </c>
      <c r="F267" s="148" t="s">
        <v>356</v>
      </c>
      <c r="H267" s="149">
        <v>4</v>
      </c>
      <c r="L267" s="145"/>
      <c r="M267" s="150"/>
      <c r="N267" s="151"/>
      <c r="O267" s="151"/>
      <c r="P267" s="151"/>
      <c r="Q267" s="151"/>
      <c r="R267" s="151"/>
      <c r="S267" s="151"/>
      <c r="T267" s="152"/>
    </row>
    <row r="268" spans="1:21" s="13" customFormat="1" x14ac:dyDescent="0.2">
      <c r="B268" s="145"/>
      <c r="D268" s="146" t="s">
        <v>119</v>
      </c>
      <c r="E268" s="147" t="s">
        <v>3</v>
      </c>
      <c r="F268" s="148" t="s">
        <v>357</v>
      </c>
      <c r="H268" s="149">
        <v>1</v>
      </c>
      <c r="L268" s="145"/>
      <c r="M268" s="150"/>
      <c r="N268" s="151"/>
      <c r="O268" s="151"/>
      <c r="P268" s="151"/>
      <c r="Q268" s="151"/>
      <c r="R268" s="151"/>
      <c r="S268" s="151"/>
      <c r="T268" s="152"/>
    </row>
    <row r="269" spans="1:21" s="13" customFormat="1" x14ac:dyDescent="0.2">
      <c r="B269" s="145"/>
      <c r="D269" s="146" t="s">
        <v>119</v>
      </c>
      <c r="E269" s="147" t="s">
        <v>3</v>
      </c>
      <c r="F269" s="148" t="s">
        <v>358</v>
      </c>
      <c r="H269" s="149">
        <v>1</v>
      </c>
      <c r="L269" s="145"/>
      <c r="M269" s="150"/>
      <c r="N269" s="151"/>
      <c r="O269" s="151"/>
      <c r="P269" s="151"/>
      <c r="Q269" s="151"/>
      <c r="R269" s="151"/>
      <c r="S269" s="151"/>
      <c r="T269" s="152"/>
    </row>
    <row r="270" spans="1:21" s="13" customFormat="1" x14ac:dyDescent="0.2">
      <c r="B270" s="145"/>
      <c r="D270" s="146" t="s">
        <v>119</v>
      </c>
      <c r="E270" s="147" t="s">
        <v>3</v>
      </c>
      <c r="F270" s="148" t="s">
        <v>359</v>
      </c>
      <c r="H270" s="149">
        <v>7</v>
      </c>
      <c r="L270" s="145"/>
      <c r="M270" s="150"/>
      <c r="N270" s="151"/>
      <c r="O270" s="151"/>
      <c r="P270" s="151"/>
      <c r="Q270" s="151"/>
      <c r="R270" s="151"/>
      <c r="S270" s="151"/>
      <c r="T270" s="152"/>
    </row>
    <row r="271" spans="1:21" s="14" customFormat="1" x14ac:dyDescent="0.2">
      <c r="B271" s="153"/>
      <c r="D271" s="146" t="s">
        <v>119</v>
      </c>
      <c r="E271" s="154" t="s">
        <v>3</v>
      </c>
      <c r="F271" s="155" t="s">
        <v>125</v>
      </c>
      <c r="H271" s="156">
        <v>21</v>
      </c>
      <c r="L271" s="153"/>
      <c r="M271" s="157"/>
      <c r="N271" s="158"/>
      <c r="O271" s="158"/>
      <c r="P271" s="158"/>
      <c r="Q271" s="158"/>
      <c r="R271" s="158"/>
      <c r="S271" s="158"/>
      <c r="T271" s="159"/>
    </row>
    <row r="272" spans="1:21" s="12" customFormat="1" ht="22.9" customHeight="1" x14ac:dyDescent="0.2">
      <c r="B272" s="120"/>
      <c r="D272" s="121" t="s">
        <v>64</v>
      </c>
      <c r="E272" s="128" t="s">
        <v>70</v>
      </c>
      <c r="F272" s="128" t="s">
        <v>238</v>
      </c>
      <c r="J272" s="129">
        <f>SUM(J273:J281)</f>
        <v>0</v>
      </c>
      <c r="L272" s="120"/>
      <c r="M272" s="124"/>
      <c r="N272" s="125"/>
      <c r="O272" s="125"/>
      <c r="P272" s="126">
        <f>SUM(P273:P282)</f>
        <v>6.4852810000000005</v>
      </c>
      <c r="Q272" s="125"/>
      <c r="R272" s="126">
        <f>SUM(R273:R282)</f>
        <v>2.601210959756</v>
      </c>
      <c r="S272" s="125"/>
      <c r="T272" s="127">
        <f>SUM(T273:T282)</f>
        <v>0</v>
      </c>
    </row>
    <row r="273" spans="1:21" s="2" customFormat="1" ht="21.75" customHeight="1" x14ac:dyDescent="0.2">
      <c r="A273" s="29"/>
      <c r="B273" s="130"/>
      <c r="C273" s="131">
        <v>30</v>
      </c>
      <c r="D273" s="131" t="s">
        <v>111</v>
      </c>
      <c r="E273" s="132" t="s">
        <v>239</v>
      </c>
      <c r="F273" s="133" t="s">
        <v>240</v>
      </c>
      <c r="G273" s="134" t="s">
        <v>145</v>
      </c>
      <c r="H273" s="135">
        <v>0.98899999999999999</v>
      </c>
      <c r="I273" s="337"/>
      <c r="J273" s="136">
        <f>ROUND(I273*H273,2)</f>
        <v>0</v>
      </c>
      <c r="K273" s="133" t="s">
        <v>115</v>
      </c>
      <c r="L273" s="30"/>
      <c r="M273" s="137" t="s">
        <v>3</v>
      </c>
      <c r="N273" s="138" t="s">
        <v>36</v>
      </c>
      <c r="O273" s="139">
        <v>0.629</v>
      </c>
      <c r="P273" s="139">
        <f>O273*H273</f>
        <v>0.622081</v>
      </c>
      <c r="Q273" s="139">
        <v>2.3010222040000001</v>
      </c>
      <c r="R273" s="139">
        <f>Q273*H273</f>
        <v>2.2757109597560001</v>
      </c>
      <c r="S273" s="139">
        <v>0</v>
      </c>
      <c r="T273" s="140">
        <f>S273*H273</f>
        <v>0</v>
      </c>
      <c r="U273" s="29"/>
    </row>
    <row r="274" spans="1:21" s="2" customFormat="1" x14ac:dyDescent="0.2">
      <c r="A274" s="29"/>
      <c r="B274" s="30"/>
      <c r="C274" s="29"/>
      <c r="D274" s="141" t="s">
        <v>117</v>
      </c>
      <c r="E274" s="29"/>
      <c r="F274" s="142" t="s">
        <v>241</v>
      </c>
      <c r="G274" s="29"/>
      <c r="H274" s="29"/>
      <c r="I274" s="29"/>
      <c r="J274" s="29"/>
      <c r="K274" s="29"/>
      <c r="L274" s="30"/>
      <c r="M274" s="143"/>
      <c r="N274" s="144"/>
      <c r="O274" s="50"/>
      <c r="P274" s="50"/>
      <c r="Q274" s="50"/>
      <c r="R274" s="50"/>
      <c r="S274" s="50"/>
      <c r="T274" s="51"/>
      <c r="U274" s="29"/>
    </row>
    <row r="275" spans="1:21" s="13" customFormat="1" x14ac:dyDescent="0.2">
      <c r="B275" s="145"/>
      <c r="D275" s="146" t="s">
        <v>119</v>
      </c>
      <c r="E275" s="147" t="s">
        <v>3</v>
      </c>
      <c r="F275" s="148" t="s">
        <v>441</v>
      </c>
      <c r="H275" s="149">
        <v>0.98899999999999999</v>
      </c>
      <c r="L275" s="145"/>
      <c r="M275" s="150"/>
      <c r="N275" s="151"/>
      <c r="O275" s="151"/>
      <c r="P275" s="151"/>
      <c r="Q275" s="151"/>
      <c r="R275" s="151"/>
      <c r="S275" s="151"/>
      <c r="T275" s="152"/>
    </row>
    <row r="276" spans="1:21" s="2" customFormat="1" ht="16.5" customHeight="1" x14ac:dyDescent="0.2">
      <c r="A276" s="29"/>
      <c r="B276" s="130"/>
      <c r="C276" s="131">
        <v>31</v>
      </c>
      <c r="D276" s="131" t="s">
        <v>111</v>
      </c>
      <c r="E276" s="132" t="s">
        <v>242</v>
      </c>
      <c r="F276" s="133" t="s">
        <v>243</v>
      </c>
      <c r="G276" s="134" t="s">
        <v>114</v>
      </c>
      <c r="H276" s="135">
        <v>8.4</v>
      </c>
      <c r="I276" s="337"/>
      <c r="J276" s="136">
        <f>ROUND(I276*H276,2)</f>
        <v>0</v>
      </c>
      <c r="K276" s="133" t="s">
        <v>115</v>
      </c>
      <c r="L276" s="30"/>
      <c r="M276" s="137" t="s">
        <v>3</v>
      </c>
      <c r="N276" s="138" t="s">
        <v>36</v>
      </c>
      <c r="O276" s="139">
        <v>0.36799999999999999</v>
      </c>
      <c r="P276" s="139">
        <f>O276*H276</f>
        <v>3.0912000000000002</v>
      </c>
      <c r="Q276" s="139">
        <v>3.5999999999999997E-2</v>
      </c>
      <c r="R276" s="139">
        <f>Q276*H276</f>
        <v>0.3024</v>
      </c>
      <c r="S276" s="139">
        <v>0</v>
      </c>
      <c r="T276" s="140">
        <f>S276*H276</f>
        <v>0</v>
      </c>
      <c r="U276" s="29"/>
    </row>
    <row r="277" spans="1:21" s="2" customFormat="1" x14ac:dyDescent="0.2">
      <c r="A277" s="29"/>
      <c r="B277" s="30"/>
      <c r="C277" s="29"/>
      <c r="D277" s="141" t="s">
        <v>117</v>
      </c>
      <c r="E277" s="29"/>
      <c r="F277" s="142" t="s">
        <v>244</v>
      </c>
      <c r="G277" s="29"/>
      <c r="H277" s="29"/>
      <c r="I277" s="29"/>
      <c r="J277" s="29"/>
      <c r="K277" s="29"/>
      <c r="L277" s="30"/>
      <c r="M277" s="143"/>
      <c r="N277" s="144"/>
      <c r="O277" s="50"/>
      <c r="P277" s="50"/>
      <c r="Q277" s="50"/>
      <c r="R277" s="50"/>
      <c r="S277" s="50"/>
      <c r="T277" s="51"/>
      <c r="U277" s="29"/>
    </row>
    <row r="278" spans="1:21" s="13" customFormat="1" x14ac:dyDescent="0.2">
      <c r="B278" s="145"/>
      <c r="D278" s="146" t="s">
        <v>119</v>
      </c>
      <c r="E278" s="147" t="s">
        <v>3</v>
      </c>
      <c r="F278" s="148" t="s">
        <v>442</v>
      </c>
      <c r="H278" s="149">
        <v>8.4</v>
      </c>
      <c r="L278" s="145"/>
      <c r="M278" s="150"/>
      <c r="N278" s="151"/>
      <c r="O278" s="151"/>
      <c r="P278" s="151"/>
      <c r="Q278" s="151"/>
      <c r="R278" s="151"/>
      <c r="S278" s="151"/>
      <c r="T278" s="152"/>
    </row>
    <row r="279" spans="1:21" s="2" customFormat="1" ht="16.5" customHeight="1" x14ac:dyDescent="0.2">
      <c r="A279" s="29"/>
      <c r="B279" s="130"/>
      <c r="C279" s="131">
        <v>32</v>
      </c>
      <c r="D279" s="131" t="s">
        <v>111</v>
      </c>
      <c r="E279" s="132" t="s">
        <v>245</v>
      </c>
      <c r="F279" s="133" t="s">
        <v>246</v>
      </c>
      <c r="G279" s="134" t="s">
        <v>114</v>
      </c>
      <c r="H279" s="135">
        <v>8.4</v>
      </c>
      <c r="I279" s="337"/>
      <c r="J279" s="136">
        <f>ROUND(I279*H279,2)</f>
        <v>0</v>
      </c>
      <c r="K279" s="133" t="s">
        <v>115</v>
      </c>
      <c r="L279" s="30"/>
      <c r="M279" s="137" t="s">
        <v>3</v>
      </c>
      <c r="N279" s="138" t="s">
        <v>36</v>
      </c>
      <c r="O279" s="139">
        <v>0.33</v>
      </c>
      <c r="P279" s="139">
        <f>O279*H279</f>
        <v>2.7720000000000002</v>
      </c>
      <c r="Q279" s="139">
        <v>0</v>
      </c>
      <c r="R279" s="139">
        <f>Q279*H279</f>
        <v>0</v>
      </c>
      <c r="S279" s="139">
        <v>0</v>
      </c>
      <c r="T279" s="140">
        <f>S279*H279</f>
        <v>0</v>
      </c>
      <c r="U279" s="29"/>
    </row>
    <row r="280" spans="1:21" s="2" customFormat="1" x14ac:dyDescent="0.2">
      <c r="A280" s="29"/>
      <c r="B280" s="30"/>
      <c r="C280" s="29"/>
      <c r="D280" s="141" t="s">
        <v>117</v>
      </c>
      <c r="E280" s="29"/>
      <c r="F280" s="142" t="s">
        <v>247</v>
      </c>
      <c r="G280" s="29"/>
      <c r="H280" s="29"/>
      <c r="I280" s="29"/>
      <c r="J280" s="29"/>
      <c r="K280" s="29"/>
      <c r="L280" s="30"/>
      <c r="M280" s="143"/>
      <c r="N280" s="144"/>
      <c r="O280" s="50"/>
      <c r="P280" s="50"/>
      <c r="Q280" s="50"/>
      <c r="R280" s="50"/>
      <c r="S280" s="50"/>
      <c r="T280" s="51"/>
      <c r="U280" s="29"/>
    </row>
    <row r="281" spans="1:21" s="2" customFormat="1" ht="16.5" customHeight="1" x14ac:dyDescent="0.2">
      <c r="A281" s="29"/>
      <c r="B281" s="130"/>
      <c r="C281" s="160">
        <v>33</v>
      </c>
      <c r="D281" s="160" t="s">
        <v>188</v>
      </c>
      <c r="E281" s="161" t="s">
        <v>248</v>
      </c>
      <c r="F281" s="162" t="s">
        <v>249</v>
      </c>
      <c r="G281" s="163" t="s">
        <v>175</v>
      </c>
      <c r="H281" s="164">
        <v>7.5</v>
      </c>
      <c r="I281" s="338"/>
      <c r="J281" s="165">
        <f>ROUND(I281*H281,2)</f>
        <v>0</v>
      </c>
      <c r="K281" s="162" t="s">
        <v>115</v>
      </c>
      <c r="L281" s="166"/>
      <c r="M281" s="167" t="s">
        <v>3</v>
      </c>
      <c r="N281" s="168" t="s">
        <v>36</v>
      </c>
      <c r="O281" s="139">
        <v>0</v>
      </c>
      <c r="P281" s="139">
        <f>O281*H281</f>
        <v>0</v>
      </c>
      <c r="Q281" s="139">
        <v>3.0799999999999998E-3</v>
      </c>
      <c r="R281" s="139">
        <f>Q281*H281</f>
        <v>2.3099999999999999E-2</v>
      </c>
      <c r="S281" s="139">
        <v>0</v>
      </c>
      <c r="T281" s="140">
        <f>S281*H281</f>
        <v>0</v>
      </c>
      <c r="U281" s="29"/>
    </row>
    <row r="282" spans="1:21" s="13" customFormat="1" x14ac:dyDescent="0.2">
      <c r="B282" s="145"/>
      <c r="D282" s="146" t="s">
        <v>119</v>
      </c>
      <c r="E282" s="147" t="s">
        <v>3</v>
      </c>
      <c r="F282" s="148" t="s">
        <v>443</v>
      </c>
      <c r="H282" s="149">
        <v>7.5</v>
      </c>
      <c r="L282" s="145"/>
      <c r="M282" s="150"/>
      <c r="N282" s="151"/>
      <c r="O282" s="151"/>
      <c r="P282" s="151"/>
      <c r="Q282" s="151"/>
      <c r="R282" s="151"/>
      <c r="S282" s="151"/>
      <c r="T282" s="152"/>
    </row>
    <row r="283" spans="1:21" s="12" customFormat="1" ht="22.9" customHeight="1" x14ac:dyDescent="0.2">
      <c r="B283" s="120"/>
      <c r="D283" s="121" t="s">
        <v>64</v>
      </c>
      <c r="E283" s="128" t="s">
        <v>116</v>
      </c>
      <c r="F283" s="128" t="s">
        <v>250</v>
      </c>
      <c r="J283" s="129">
        <f>SUM(J284:J301)</f>
        <v>0</v>
      </c>
      <c r="L283" s="120"/>
      <c r="M283" s="124"/>
      <c r="N283" s="125"/>
      <c r="O283" s="125"/>
      <c r="P283" s="126">
        <f>SUM(P284:P303)</f>
        <v>5.1195279999999999</v>
      </c>
      <c r="Q283" s="125"/>
      <c r="R283" s="126">
        <f>SUM(R284:R303)</f>
        <v>3.9268959999999999E-2</v>
      </c>
      <c r="S283" s="125"/>
      <c r="T283" s="127">
        <f>SUM(T284:T303)</f>
        <v>0</v>
      </c>
    </row>
    <row r="284" spans="1:21" s="2" customFormat="1" ht="16.5" customHeight="1" x14ac:dyDescent="0.2">
      <c r="A284" s="29"/>
      <c r="B284" s="130"/>
      <c r="C284" s="160">
        <v>34</v>
      </c>
      <c r="D284" s="160" t="s">
        <v>188</v>
      </c>
      <c r="E284" s="161" t="s">
        <v>444</v>
      </c>
      <c r="F284" s="162" t="s">
        <v>445</v>
      </c>
      <c r="G284" s="163" t="s">
        <v>212</v>
      </c>
      <c r="H284" s="164">
        <v>3</v>
      </c>
      <c r="I284" s="338"/>
      <c r="J284" s="165">
        <f>ROUND(I284*H284,2)</f>
        <v>0</v>
      </c>
      <c r="K284" s="162" t="s">
        <v>115</v>
      </c>
      <c r="L284" s="166"/>
      <c r="M284" s="167" t="s">
        <v>3</v>
      </c>
      <c r="N284" s="168" t="s">
        <v>36</v>
      </c>
      <c r="O284" s="139">
        <v>0</v>
      </c>
      <c r="P284" s="139">
        <f>O284*H284</f>
        <v>0</v>
      </c>
      <c r="Q284" s="139">
        <v>0</v>
      </c>
      <c r="R284" s="139">
        <f>Q284*H284</f>
        <v>0</v>
      </c>
      <c r="S284" s="139">
        <v>0</v>
      </c>
      <c r="T284" s="140">
        <f>S284*H284</f>
        <v>0</v>
      </c>
      <c r="U284" s="29"/>
    </row>
    <row r="285" spans="1:21" s="13" customFormat="1" x14ac:dyDescent="0.2">
      <c r="B285" s="145"/>
      <c r="D285" s="146" t="s">
        <v>119</v>
      </c>
      <c r="E285" s="147" t="s">
        <v>3</v>
      </c>
      <c r="F285" s="148" t="s">
        <v>446</v>
      </c>
      <c r="H285" s="149">
        <v>3</v>
      </c>
      <c r="L285" s="145"/>
      <c r="M285" s="150"/>
      <c r="N285" s="151"/>
      <c r="O285" s="151"/>
      <c r="P285" s="151"/>
      <c r="Q285" s="151"/>
      <c r="R285" s="151"/>
      <c r="S285" s="151"/>
      <c r="T285" s="152"/>
    </row>
    <row r="286" spans="1:21" s="2" customFormat="1" ht="24.2" customHeight="1" x14ac:dyDescent="0.2">
      <c r="A286" s="29"/>
      <c r="B286" s="130"/>
      <c r="C286" s="131">
        <v>35</v>
      </c>
      <c r="D286" s="131" t="s">
        <v>111</v>
      </c>
      <c r="E286" s="132" t="s">
        <v>447</v>
      </c>
      <c r="F286" s="133" t="s">
        <v>448</v>
      </c>
      <c r="G286" s="134" t="s">
        <v>145</v>
      </c>
      <c r="H286" s="135">
        <v>0.249</v>
      </c>
      <c r="I286" s="337"/>
      <c r="J286" s="136">
        <f>ROUND(I286*H286,2)</f>
        <v>0</v>
      </c>
      <c r="K286" s="133" t="s">
        <v>115</v>
      </c>
      <c r="L286" s="30"/>
      <c r="M286" s="137" t="s">
        <v>3</v>
      </c>
      <c r="N286" s="138" t="s">
        <v>36</v>
      </c>
      <c r="O286" s="139">
        <v>1.208</v>
      </c>
      <c r="P286" s="139">
        <f>O286*H286</f>
        <v>0.300792</v>
      </c>
      <c r="Q286" s="139">
        <v>0</v>
      </c>
      <c r="R286" s="139">
        <f>Q286*H286</f>
        <v>0</v>
      </c>
      <c r="S286" s="139">
        <v>0</v>
      </c>
      <c r="T286" s="140">
        <f>S286*H286</f>
        <v>0</v>
      </c>
      <c r="U286" s="29"/>
    </row>
    <row r="287" spans="1:21" s="2" customFormat="1" x14ac:dyDescent="0.2">
      <c r="A287" s="29"/>
      <c r="B287" s="30"/>
      <c r="C287" s="29"/>
      <c r="D287" s="141" t="s">
        <v>117</v>
      </c>
      <c r="E287" s="29"/>
      <c r="F287" s="142" t="s">
        <v>449</v>
      </c>
      <c r="G287" s="29"/>
      <c r="H287" s="29"/>
      <c r="I287" s="29"/>
      <c r="J287" s="29"/>
      <c r="K287" s="29"/>
      <c r="L287" s="30"/>
      <c r="M287" s="143"/>
      <c r="N287" s="144"/>
      <c r="O287" s="50"/>
      <c r="P287" s="50"/>
      <c r="Q287" s="50"/>
      <c r="R287" s="50"/>
      <c r="S287" s="50"/>
      <c r="T287" s="51"/>
      <c r="U287" s="29"/>
    </row>
    <row r="288" spans="1:21" s="13" customFormat="1" x14ac:dyDescent="0.2">
      <c r="B288" s="145"/>
      <c r="D288" s="146" t="s">
        <v>119</v>
      </c>
      <c r="E288" s="147" t="s">
        <v>3</v>
      </c>
      <c r="F288" s="148" t="s">
        <v>450</v>
      </c>
      <c r="H288" s="149">
        <v>0.19500000000000001</v>
      </c>
      <c r="L288" s="145"/>
      <c r="M288" s="150"/>
      <c r="N288" s="151"/>
      <c r="O288" s="151"/>
      <c r="P288" s="151"/>
      <c r="Q288" s="151"/>
      <c r="R288" s="151"/>
      <c r="S288" s="151"/>
      <c r="T288" s="152"/>
    </row>
    <row r="289" spans="1:21" s="13" customFormat="1" x14ac:dyDescent="0.2">
      <c r="B289" s="145"/>
      <c r="D289" s="146" t="s">
        <v>119</v>
      </c>
      <c r="E289" s="147" t="s">
        <v>3</v>
      </c>
      <c r="F289" s="148" t="s">
        <v>451</v>
      </c>
      <c r="H289" s="149">
        <v>5.3999999999999999E-2</v>
      </c>
      <c r="L289" s="145"/>
      <c r="M289" s="150"/>
      <c r="N289" s="151"/>
      <c r="O289" s="151"/>
      <c r="P289" s="151"/>
      <c r="Q289" s="151"/>
      <c r="R289" s="151"/>
      <c r="S289" s="151"/>
      <c r="T289" s="152"/>
    </row>
    <row r="290" spans="1:21" s="14" customFormat="1" x14ac:dyDescent="0.2">
      <c r="B290" s="153"/>
      <c r="D290" s="146" t="s">
        <v>119</v>
      </c>
      <c r="E290" s="154" t="s">
        <v>3</v>
      </c>
      <c r="F290" s="155" t="s">
        <v>125</v>
      </c>
      <c r="H290" s="156">
        <v>0.249</v>
      </c>
      <c r="L290" s="153"/>
      <c r="M290" s="157"/>
      <c r="N290" s="158"/>
      <c r="O290" s="158"/>
      <c r="P290" s="158"/>
      <c r="Q290" s="158"/>
      <c r="R290" s="158"/>
      <c r="S290" s="158"/>
      <c r="T290" s="159"/>
    </row>
    <row r="291" spans="1:21" s="2" customFormat="1" ht="24.2" customHeight="1" x14ac:dyDescent="0.2">
      <c r="A291" s="29"/>
      <c r="B291" s="130"/>
      <c r="C291" s="131">
        <v>36</v>
      </c>
      <c r="D291" s="131" t="s">
        <v>111</v>
      </c>
      <c r="E291" s="132" t="s">
        <v>251</v>
      </c>
      <c r="F291" s="133" t="s">
        <v>252</v>
      </c>
      <c r="G291" s="134" t="s">
        <v>145</v>
      </c>
      <c r="H291" s="135">
        <v>0.24</v>
      </c>
      <c r="I291" s="337"/>
      <c r="J291" s="136">
        <f>ROUND(I291*H291,2)</f>
        <v>0</v>
      </c>
      <c r="K291" s="133" t="s">
        <v>115</v>
      </c>
      <c r="L291" s="30"/>
      <c r="M291" s="137" t="s">
        <v>3</v>
      </c>
      <c r="N291" s="138" t="s">
        <v>36</v>
      </c>
      <c r="O291" s="139">
        <v>1.208</v>
      </c>
      <c r="P291" s="139">
        <f>O291*H291</f>
        <v>0.28991999999999996</v>
      </c>
      <c r="Q291" s="139">
        <v>0</v>
      </c>
      <c r="R291" s="139">
        <f>Q291*H291</f>
        <v>0</v>
      </c>
      <c r="S291" s="139">
        <v>0</v>
      </c>
      <c r="T291" s="140">
        <f>S291*H291</f>
        <v>0</v>
      </c>
      <c r="U291" s="29"/>
    </row>
    <row r="292" spans="1:21" s="2" customFormat="1" x14ac:dyDescent="0.2">
      <c r="A292" s="29"/>
      <c r="B292" s="30"/>
      <c r="C292" s="29"/>
      <c r="D292" s="141" t="s">
        <v>117</v>
      </c>
      <c r="E292" s="29"/>
      <c r="F292" s="142" t="s">
        <v>253</v>
      </c>
      <c r="G292" s="29"/>
      <c r="H292" s="29"/>
      <c r="I292" s="29"/>
      <c r="J292" s="29"/>
      <c r="K292" s="29"/>
      <c r="L292" s="30"/>
      <c r="M292" s="143"/>
      <c r="N292" s="144"/>
      <c r="O292" s="50"/>
      <c r="P292" s="50"/>
      <c r="Q292" s="50"/>
      <c r="R292" s="50"/>
      <c r="S292" s="50"/>
      <c r="T292" s="51"/>
      <c r="U292" s="29"/>
    </row>
    <row r="293" spans="1:21" s="13" customFormat="1" x14ac:dyDescent="0.2">
      <c r="B293" s="145"/>
      <c r="D293" s="146" t="s">
        <v>119</v>
      </c>
      <c r="E293" s="147" t="s">
        <v>3</v>
      </c>
      <c r="F293" s="148" t="s">
        <v>452</v>
      </c>
      <c r="H293" s="149">
        <v>0.24</v>
      </c>
      <c r="L293" s="145"/>
      <c r="M293" s="150"/>
      <c r="N293" s="151"/>
      <c r="O293" s="151"/>
      <c r="P293" s="151"/>
      <c r="Q293" s="151"/>
      <c r="R293" s="151"/>
      <c r="S293" s="151"/>
      <c r="T293" s="152"/>
    </row>
    <row r="294" spans="1:21" s="2" customFormat="1" ht="16.5" customHeight="1" x14ac:dyDescent="0.2">
      <c r="A294" s="29"/>
      <c r="B294" s="130"/>
      <c r="C294" s="131">
        <v>37</v>
      </c>
      <c r="D294" s="131" t="s">
        <v>111</v>
      </c>
      <c r="E294" s="132" t="s">
        <v>453</v>
      </c>
      <c r="F294" s="133" t="s">
        <v>454</v>
      </c>
      <c r="G294" s="134" t="s">
        <v>114</v>
      </c>
      <c r="H294" s="135">
        <v>2.9569999999999999</v>
      </c>
      <c r="I294" s="337"/>
      <c r="J294" s="136">
        <f>ROUND(I294*H294,2)</f>
        <v>0</v>
      </c>
      <c r="K294" s="133" t="s">
        <v>115</v>
      </c>
      <c r="L294" s="30"/>
      <c r="M294" s="137" t="s">
        <v>3</v>
      </c>
      <c r="N294" s="138" t="s">
        <v>36</v>
      </c>
      <c r="O294" s="139">
        <v>1.077</v>
      </c>
      <c r="P294" s="139">
        <f>O294*H294</f>
        <v>3.1846889999999997</v>
      </c>
      <c r="Q294" s="139">
        <v>1.328E-2</v>
      </c>
      <c r="R294" s="139">
        <f>Q294*H294</f>
        <v>3.9268959999999999E-2</v>
      </c>
      <c r="S294" s="139">
        <v>0</v>
      </c>
      <c r="T294" s="140">
        <f>S294*H294</f>
        <v>0</v>
      </c>
      <c r="U294" s="29"/>
    </row>
    <row r="295" spans="1:21" s="2" customFormat="1" x14ac:dyDescent="0.2">
      <c r="A295" s="29"/>
      <c r="B295" s="30"/>
      <c r="C295" s="29"/>
      <c r="D295" s="141" t="s">
        <v>117</v>
      </c>
      <c r="E295" s="29"/>
      <c r="F295" s="142" t="s">
        <v>455</v>
      </c>
      <c r="G295" s="29"/>
      <c r="H295" s="29"/>
      <c r="I295" s="29"/>
      <c r="J295" s="29"/>
      <c r="K295" s="29"/>
      <c r="L295" s="30"/>
      <c r="M295" s="143"/>
      <c r="N295" s="144"/>
      <c r="O295" s="50"/>
      <c r="P295" s="50"/>
      <c r="Q295" s="50"/>
      <c r="R295" s="50"/>
      <c r="S295" s="50"/>
      <c r="T295" s="51"/>
      <c r="U295" s="29"/>
    </row>
    <row r="296" spans="1:21" s="13" customFormat="1" x14ac:dyDescent="0.2">
      <c r="B296" s="145"/>
      <c r="D296" s="146" t="s">
        <v>119</v>
      </c>
      <c r="E296" s="147" t="s">
        <v>3</v>
      </c>
      <c r="F296" s="148" t="s">
        <v>456</v>
      </c>
      <c r="H296" s="149">
        <v>2.2370000000000001</v>
      </c>
      <c r="L296" s="145"/>
      <c r="M296" s="150"/>
      <c r="N296" s="151"/>
      <c r="O296" s="151"/>
      <c r="P296" s="151"/>
      <c r="Q296" s="151"/>
      <c r="R296" s="151"/>
      <c r="S296" s="151"/>
      <c r="T296" s="152"/>
    </row>
    <row r="297" spans="1:21" s="13" customFormat="1" x14ac:dyDescent="0.2">
      <c r="B297" s="145"/>
      <c r="D297" s="146" t="s">
        <v>119</v>
      </c>
      <c r="E297" s="147" t="s">
        <v>3</v>
      </c>
      <c r="F297" s="148" t="s">
        <v>457</v>
      </c>
      <c r="H297" s="149">
        <v>0.72</v>
      </c>
      <c r="L297" s="145"/>
      <c r="M297" s="150"/>
      <c r="N297" s="151"/>
      <c r="O297" s="151"/>
      <c r="P297" s="151"/>
      <c r="Q297" s="151"/>
      <c r="R297" s="151"/>
      <c r="S297" s="151"/>
      <c r="T297" s="152"/>
    </row>
    <row r="298" spans="1:21" s="14" customFormat="1" x14ac:dyDescent="0.2">
      <c r="B298" s="153"/>
      <c r="D298" s="146" t="s">
        <v>119</v>
      </c>
      <c r="E298" s="154" t="s">
        <v>3</v>
      </c>
      <c r="F298" s="155" t="s">
        <v>125</v>
      </c>
      <c r="H298" s="156">
        <v>2.9569999999999999</v>
      </c>
      <c r="L298" s="153"/>
      <c r="M298" s="157"/>
      <c r="N298" s="158"/>
      <c r="O298" s="158"/>
      <c r="P298" s="158"/>
      <c r="Q298" s="158"/>
      <c r="R298" s="158"/>
      <c r="S298" s="158"/>
      <c r="T298" s="159"/>
    </row>
    <row r="299" spans="1:21" s="2" customFormat="1" ht="16.5" customHeight="1" x14ac:dyDescent="0.2">
      <c r="A299" s="29"/>
      <c r="B299" s="130"/>
      <c r="C299" s="131">
        <v>38</v>
      </c>
      <c r="D299" s="131" t="s">
        <v>111</v>
      </c>
      <c r="E299" s="132" t="s">
        <v>458</v>
      </c>
      <c r="F299" s="133" t="s">
        <v>459</v>
      </c>
      <c r="G299" s="134" t="s">
        <v>114</v>
      </c>
      <c r="H299" s="135">
        <v>2.9569999999999999</v>
      </c>
      <c r="I299" s="337"/>
      <c r="J299" s="136">
        <f>ROUND(I299*H299,2)</f>
        <v>0</v>
      </c>
      <c r="K299" s="133" t="s">
        <v>115</v>
      </c>
      <c r="L299" s="30"/>
      <c r="M299" s="137" t="s">
        <v>3</v>
      </c>
      <c r="N299" s="138" t="s">
        <v>36</v>
      </c>
      <c r="O299" s="139">
        <v>0.38600000000000001</v>
      </c>
      <c r="P299" s="139">
        <f>O299*H299</f>
        <v>1.141402</v>
      </c>
      <c r="Q299" s="139">
        <v>0</v>
      </c>
      <c r="R299" s="139">
        <f>Q299*H299</f>
        <v>0</v>
      </c>
      <c r="S299" s="139">
        <v>0</v>
      </c>
      <c r="T299" s="140">
        <f>S299*H299</f>
        <v>0</v>
      </c>
      <c r="U299" s="29"/>
    </row>
    <row r="300" spans="1:21" s="2" customFormat="1" x14ac:dyDescent="0.2">
      <c r="A300" s="29"/>
      <c r="B300" s="30"/>
      <c r="C300" s="29"/>
      <c r="D300" s="141" t="s">
        <v>117</v>
      </c>
      <c r="E300" s="29"/>
      <c r="F300" s="142" t="s">
        <v>460</v>
      </c>
      <c r="G300" s="29"/>
      <c r="H300" s="29"/>
      <c r="I300" s="29"/>
      <c r="J300" s="29"/>
      <c r="K300" s="29"/>
      <c r="L300" s="30"/>
      <c r="M300" s="143"/>
      <c r="N300" s="144"/>
      <c r="O300" s="50"/>
      <c r="P300" s="50"/>
      <c r="Q300" s="50"/>
      <c r="R300" s="50"/>
      <c r="S300" s="50"/>
      <c r="T300" s="51"/>
      <c r="U300" s="29"/>
    </row>
    <row r="301" spans="1:21" s="2" customFormat="1" ht="21.75" customHeight="1" x14ac:dyDescent="0.2">
      <c r="A301" s="29"/>
      <c r="B301" s="130"/>
      <c r="C301" s="131">
        <v>39</v>
      </c>
      <c r="D301" s="131" t="s">
        <v>111</v>
      </c>
      <c r="E301" s="132" t="s">
        <v>461</v>
      </c>
      <c r="F301" s="133" t="s">
        <v>462</v>
      </c>
      <c r="G301" s="134" t="s">
        <v>212</v>
      </c>
      <c r="H301" s="135">
        <v>2.5000000000000001E-2</v>
      </c>
      <c r="I301" s="337"/>
      <c r="J301" s="136">
        <f>ROUND(I301*H301,2)</f>
        <v>0</v>
      </c>
      <c r="K301" s="133" t="s">
        <v>115</v>
      </c>
      <c r="L301" s="30"/>
      <c r="M301" s="137" t="s">
        <v>3</v>
      </c>
      <c r="N301" s="138" t="s">
        <v>36</v>
      </c>
      <c r="O301" s="139">
        <v>8.109</v>
      </c>
      <c r="P301" s="139">
        <f>O301*H301</f>
        <v>0.20272500000000002</v>
      </c>
      <c r="Q301" s="139">
        <v>0</v>
      </c>
      <c r="R301" s="139">
        <f>Q301*H301</f>
        <v>0</v>
      </c>
      <c r="S301" s="139">
        <v>0</v>
      </c>
      <c r="T301" s="140">
        <f>S301*H301</f>
        <v>0</v>
      </c>
      <c r="U301" s="29"/>
    </row>
    <row r="302" spans="1:21" s="2" customFormat="1" x14ac:dyDescent="0.2">
      <c r="A302" s="29"/>
      <c r="B302" s="30"/>
      <c r="C302" s="29"/>
      <c r="D302" s="141" t="s">
        <v>117</v>
      </c>
      <c r="E302" s="29"/>
      <c r="F302" s="142" t="s">
        <v>463</v>
      </c>
      <c r="G302" s="29"/>
      <c r="H302" s="29"/>
      <c r="I302" s="29"/>
      <c r="J302" s="29"/>
      <c r="K302" s="29"/>
      <c r="L302" s="30"/>
      <c r="M302" s="143"/>
      <c r="N302" s="144"/>
      <c r="O302" s="50"/>
      <c r="P302" s="50"/>
      <c r="Q302" s="50"/>
      <c r="R302" s="50"/>
      <c r="S302" s="50"/>
      <c r="T302" s="51"/>
      <c r="U302" s="29"/>
    </row>
    <row r="303" spans="1:21" s="13" customFormat="1" x14ac:dyDescent="0.2">
      <c r="B303" s="145"/>
      <c r="D303" s="146" t="s">
        <v>119</v>
      </c>
      <c r="E303" s="147" t="s">
        <v>3</v>
      </c>
      <c r="F303" s="148" t="s">
        <v>464</v>
      </c>
      <c r="H303" s="149">
        <v>2.5000000000000001E-2</v>
      </c>
      <c r="L303" s="145"/>
      <c r="M303" s="150"/>
      <c r="N303" s="151"/>
      <c r="O303" s="151"/>
      <c r="P303" s="151"/>
      <c r="Q303" s="151"/>
      <c r="R303" s="151"/>
      <c r="S303" s="151"/>
      <c r="T303" s="152"/>
    </row>
    <row r="304" spans="1:21" s="12" customFormat="1" ht="22.9" customHeight="1" x14ac:dyDescent="0.2">
      <c r="B304" s="120"/>
      <c r="D304" s="121" t="s">
        <v>64</v>
      </c>
      <c r="E304" s="128" t="s">
        <v>142</v>
      </c>
      <c r="F304" s="128" t="s">
        <v>465</v>
      </c>
      <c r="J304" s="129">
        <f>SUM(J305:J340)</f>
        <v>0</v>
      </c>
      <c r="L304" s="120"/>
      <c r="M304" s="124"/>
      <c r="N304" s="125"/>
      <c r="O304" s="125"/>
      <c r="P304" s="126">
        <f>SUM(P305:P341)</f>
        <v>4.7360000000000007</v>
      </c>
      <c r="Q304" s="125"/>
      <c r="R304" s="126">
        <f>SUM(R305:R341)</f>
        <v>0</v>
      </c>
      <c r="S304" s="125"/>
      <c r="T304" s="127">
        <f>SUM(T305:T341)</f>
        <v>0</v>
      </c>
    </row>
    <row r="305" spans="1:21" s="2" customFormat="1" ht="24.2" customHeight="1" x14ac:dyDescent="0.2">
      <c r="A305" s="29"/>
      <c r="B305" s="130"/>
      <c r="C305" s="131">
        <v>40</v>
      </c>
      <c r="D305" s="131" t="s">
        <v>111</v>
      </c>
      <c r="E305" s="132" t="s">
        <v>466</v>
      </c>
      <c r="F305" s="133" t="s">
        <v>467</v>
      </c>
      <c r="G305" s="134" t="s">
        <v>114</v>
      </c>
      <c r="H305" s="135">
        <v>21</v>
      </c>
      <c r="I305" s="337"/>
      <c r="J305" s="136">
        <f>ROUND(I305*H305,2)</f>
        <v>0</v>
      </c>
      <c r="K305" s="133" t="s">
        <v>115</v>
      </c>
      <c r="L305" s="30"/>
      <c r="M305" s="137" t="s">
        <v>3</v>
      </c>
      <c r="N305" s="138" t="s">
        <v>36</v>
      </c>
      <c r="O305" s="139">
        <v>2.7E-2</v>
      </c>
      <c r="P305" s="139">
        <f>O305*H305</f>
        <v>0.56699999999999995</v>
      </c>
      <c r="Q305" s="139">
        <v>0</v>
      </c>
      <c r="R305" s="139">
        <f>Q305*H305</f>
        <v>0</v>
      </c>
      <c r="S305" s="139">
        <v>0</v>
      </c>
      <c r="T305" s="140">
        <f>S305*H305</f>
        <v>0</v>
      </c>
      <c r="U305" s="29"/>
    </row>
    <row r="306" spans="1:21" s="2" customFormat="1" x14ac:dyDescent="0.2">
      <c r="A306" s="29"/>
      <c r="B306" s="30"/>
      <c r="C306" s="29"/>
      <c r="D306" s="141" t="s">
        <v>117</v>
      </c>
      <c r="E306" s="29"/>
      <c r="F306" s="142" t="s">
        <v>468</v>
      </c>
      <c r="G306" s="29"/>
      <c r="H306" s="29"/>
      <c r="I306" s="29"/>
      <c r="J306" s="29"/>
      <c r="K306" s="29"/>
      <c r="L306" s="30"/>
      <c r="M306" s="143"/>
      <c r="N306" s="144"/>
      <c r="O306" s="50"/>
      <c r="P306" s="50"/>
      <c r="Q306" s="50"/>
      <c r="R306" s="50"/>
      <c r="S306" s="50"/>
      <c r="T306" s="51"/>
      <c r="U306" s="29"/>
    </row>
    <row r="307" spans="1:21" s="13" customFormat="1" x14ac:dyDescent="0.2">
      <c r="B307" s="145"/>
      <c r="D307" s="146" t="s">
        <v>119</v>
      </c>
      <c r="E307" s="147" t="s">
        <v>3</v>
      </c>
      <c r="F307" s="148" t="s">
        <v>348</v>
      </c>
      <c r="H307" s="149">
        <v>1</v>
      </c>
      <c r="L307" s="145"/>
      <c r="M307" s="150"/>
      <c r="N307" s="151"/>
      <c r="O307" s="151"/>
      <c r="P307" s="151"/>
      <c r="Q307" s="151"/>
      <c r="R307" s="151"/>
      <c r="S307" s="151"/>
      <c r="T307" s="152"/>
    </row>
    <row r="308" spans="1:21" s="13" customFormat="1" x14ac:dyDescent="0.2">
      <c r="B308" s="145"/>
      <c r="D308" s="146" t="s">
        <v>119</v>
      </c>
      <c r="E308" s="147" t="s">
        <v>3</v>
      </c>
      <c r="F308" s="148" t="s">
        <v>352</v>
      </c>
      <c r="H308" s="149">
        <v>1</v>
      </c>
      <c r="L308" s="145"/>
      <c r="M308" s="150"/>
      <c r="N308" s="151"/>
      <c r="O308" s="151"/>
      <c r="P308" s="151"/>
      <c r="Q308" s="151"/>
      <c r="R308" s="151"/>
      <c r="S308" s="151"/>
      <c r="T308" s="152"/>
    </row>
    <row r="309" spans="1:21" s="13" customFormat="1" x14ac:dyDescent="0.2">
      <c r="B309" s="145"/>
      <c r="D309" s="146" t="s">
        <v>119</v>
      </c>
      <c r="E309" s="147" t="s">
        <v>3</v>
      </c>
      <c r="F309" s="148" t="s">
        <v>353</v>
      </c>
      <c r="H309" s="149">
        <v>1</v>
      </c>
      <c r="L309" s="145"/>
      <c r="M309" s="150"/>
      <c r="N309" s="151"/>
      <c r="O309" s="151"/>
      <c r="P309" s="151"/>
      <c r="Q309" s="151"/>
      <c r="R309" s="151"/>
      <c r="S309" s="151"/>
      <c r="T309" s="152"/>
    </row>
    <row r="310" spans="1:21" s="13" customFormat="1" x14ac:dyDescent="0.2">
      <c r="B310" s="145"/>
      <c r="D310" s="146" t="s">
        <v>119</v>
      </c>
      <c r="E310" s="147" t="s">
        <v>3</v>
      </c>
      <c r="F310" s="148" t="s">
        <v>354</v>
      </c>
      <c r="H310" s="149">
        <v>1</v>
      </c>
      <c r="L310" s="145"/>
      <c r="M310" s="150"/>
      <c r="N310" s="151"/>
      <c r="O310" s="151"/>
      <c r="P310" s="151"/>
      <c r="Q310" s="151"/>
      <c r="R310" s="151"/>
      <c r="S310" s="151"/>
      <c r="T310" s="152"/>
    </row>
    <row r="311" spans="1:21" s="13" customFormat="1" x14ac:dyDescent="0.2">
      <c r="B311" s="145"/>
      <c r="D311" s="146" t="s">
        <v>119</v>
      </c>
      <c r="E311" s="147" t="s">
        <v>3</v>
      </c>
      <c r="F311" s="148" t="s">
        <v>355</v>
      </c>
      <c r="H311" s="149">
        <v>4</v>
      </c>
      <c r="L311" s="145"/>
      <c r="M311" s="150"/>
      <c r="N311" s="151"/>
      <c r="O311" s="151"/>
      <c r="P311" s="151"/>
      <c r="Q311" s="151"/>
      <c r="R311" s="151"/>
      <c r="S311" s="151"/>
      <c r="T311" s="152"/>
    </row>
    <row r="312" spans="1:21" s="13" customFormat="1" x14ac:dyDescent="0.2">
      <c r="B312" s="145"/>
      <c r="D312" s="146" t="s">
        <v>119</v>
      </c>
      <c r="E312" s="147" t="s">
        <v>3</v>
      </c>
      <c r="F312" s="148" t="s">
        <v>356</v>
      </c>
      <c r="H312" s="149">
        <v>4</v>
      </c>
      <c r="L312" s="145"/>
      <c r="M312" s="150"/>
      <c r="N312" s="151"/>
      <c r="O312" s="151"/>
      <c r="P312" s="151"/>
      <c r="Q312" s="151"/>
      <c r="R312" s="151"/>
      <c r="S312" s="151"/>
      <c r="T312" s="152"/>
    </row>
    <row r="313" spans="1:21" s="13" customFormat="1" x14ac:dyDescent="0.2">
      <c r="B313" s="145"/>
      <c r="D313" s="146" t="s">
        <v>119</v>
      </c>
      <c r="E313" s="147" t="s">
        <v>3</v>
      </c>
      <c r="F313" s="148" t="s">
        <v>357</v>
      </c>
      <c r="H313" s="149">
        <v>1</v>
      </c>
      <c r="L313" s="145"/>
      <c r="M313" s="150"/>
      <c r="N313" s="151"/>
      <c r="O313" s="151"/>
      <c r="P313" s="151"/>
      <c r="Q313" s="151"/>
      <c r="R313" s="151"/>
      <c r="S313" s="151"/>
      <c r="T313" s="152"/>
    </row>
    <row r="314" spans="1:21" s="13" customFormat="1" x14ac:dyDescent="0.2">
      <c r="B314" s="145"/>
      <c r="D314" s="146" t="s">
        <v>119</v>
      </c>
      <c r="E314" s="147" t="s">
        <v>3</v>
      </c>
      <c r="F314" s="148" t="s">
        <v>358</v>
      </c>
      <c r="H314" s="149">
        <v>1</v>
      </c>
      <c r="L314" s="145"/>
      <c r="M314" s="150"/>
      <c r="N314" s="151"/>
      <c r="O314" s="151"/>
      <c r="P314" s="151"/>
      <c r="Q314" s="151"/>
      <c r="R314" s="151"/>
      <c r="S314" s="151"/>
      <c r="T314" s="152"/>
    </row>
    <row r="315" spans="1:21" s="13" customFormat="1" x14ac:dyDescent="0.2">
      <c r="B315" s="145"/>
      <c r="D315" s="146" t="s">
        <v>119</v>
      </c>
      <c r="E315" s="147" t="s">
        <v>3</v>
      </c>
      <c r="F315" s="148" t="s">
        <v>359</v>
      </c>
      <c r="H315" s="149">
        <v>7</v>
      </c>
      <c r="L315" s="145"/>
      <c r="M315" s="150"/>
      <c r="N315" s="151"/>
      <c r="O315" s="151"/>
      <c r="P315" s="151"/>
      <c r="Q315" s="151"/>
      <c r="R315" s="151"/>
      <c r="S315" s="151"/>
      <c r="T315" s="152"/>
    </row>
    <row r="316" spans="1:21" s="14" customFormat="1" x14ac:dyDescent="0.2">
      <c r="B316" s="153"/>
      <c r="D316" s="146" t="s">
        <v>119</v>
      </c>
      <c r="E316" s="154" t="s">
        <v>3</v>
      </c>
      <c r="F316" s="155" t="s">
        <v>125</v>
      </c>
      <c r="H316" s="156">
        <v>21</v>
      </c>
      <c r="L316" s="153"/>
      <c r="M316" s="157"/>
      <c r="N316" s="158"/>
      <c r="O316" s="158"/>
      <c r="P316" s="158"/>
      <c r="Q316" s="158"/>
      <c r="R316" s="158"/>
      <c r="S316" s="158"/>
      <c r="T316" s="159"/>
    </row>
    <row r="317" spans="1:21" s="2" customFormat="1" ht="21.75" customHeight="1" x14ac:dyDescent="0.2">
      <c r="A317" s="29"/>
      <c r="B317" s="130"/>
      <c r="C317" s="131">
        <v>41</v>
      </c>
      <c r="D317" s="131" t="s">
        <v>111</v>
      </c>
      <c r="E317" s="132" t="s">
        <v>469</v>
      </c>
      <c r="F317" s="133" t="s">
        <v>470</v>
      </c>
      <c r="G317" s="134" t="s">
        <v>114</v>
      </c>
      <c r="H317" s="135">
        <v>20</v>
      </c>
      <c r="I317" s="337"/>
      <c r="J317" s="136">
        <f>ROUND(I317*H317,2)</f>
        <v>0</v>
      </c>
      <c r="K317" s="133" t="s">
        <v>115</v>
      </c>
      <c r="L317" s="30"/>
      <c r="M317" s="137" t="s">
        <v>3</v>
      </c>
      <c r="N317" s="138" t="s">
        <v>36</v>
      </c>
      <c r="O317" s="139">
        <v>2.9000000000000001E-2</v>
      </c>
      <c r="P317" s="139">
        <f>O317*H317</f>
        <v>0.58000000000000007</v>
      </c>
      <c r="Q317" s="139">
        <v>0</v>
      </c>
      <c r="R317" s="139">
        <f>Q317*H317</f>
        <v>0</v>
      </c>
      <c r="S317" s="139">
        <v>0</v>
      </c>
      <c r="T317" s="140">
        <f>S317*H317</f>
        <v>0</v>
      </c>
      <c r="U317" s="29"/>
    </row>
    <row r="318" spans="1:21" s="2" customFormat="1" x14ac:dyDescent="0.2">
      <c r="A318" s="29"/>
      <c r="B318" s="30"/>
      <c r="C318" s="29"/>
      <c r="D318" s="141" t="s">
        <v>117</v>
      </c>
      <c r="E318" s="29"/>
      <c r="F318" s="142" t="s">
        <v>471</v>
      </c>
      <c r="G318" s="29"/>
      <c r="H318" s="29"/>
      <c r="I318" s="29"/>
      <c r="J318" s="29"/>
      <c r="K318" s="29"/>
      <c r="L318" s="30"/>
      <c r="M318" s="143"/>
      <c r="N318" s="144"/>
      <c r="O318" s="50"/>
      <c r="P318" s="50"/>
      <c r="Q318" s="50"/>
      <c r="R318" s="50"/>
      <c r="S318" s="50"/>
      <c r="T318" s="51"/>
      <c r="U318" s="29"/>
    </row>
    <row r="319" spans="1:21" s="13" customFormat="1" x14ac:dyDescent="0.2">
      <c r="B319" s="145"/>
      <c r="D319" s="146" t="s">
        <v>119</v>
      </c>
      <c r="E319" s="147" t="s">
        <v>3</v>
      </c>
      <c r="F319" s="148" t="s">
        <v>352</v>
      </c>
      <c r="H319" s="149">
        <v>1</v>
      </c>
      <c r="L319" s="145"/>
      <c r="M319" s="150"/>
      <c r="N319" s="151"/>
      <c r="O319" s="151"/>
      <c r="P319" s="151"/>
      <c r="Q319" s="151"/>
      <c r="R319" s="151"/>
      <c r="S319" s="151"/>
      <c r="T319" s="152"/>
    </row>
    <row r="320" spans="1:21" s="13" customFormat="1" x14ac:dyDescent="0.2">
      <c r="B320" s="145"/>
      <c r="D320" s="146" t="s">
        <v>119</v>
      </c>
      <c r="E320" s="147" t="s">
        <v>3</v>
      </c>
      <c r="F320" s="148" t="s">
        <v>353</v>
      </c>
      <c r="H320" s="149">
        <v>1</v>
      </c>
      <c r="L320" s="145"/>
      <c r="M320" s="150"/>
      <c r="N320" s="151"/>
      <c r="O320" s="151"/>
      <c r="P320" s="151"/>
      <c r="Q320" s="151"/>
      <c r="R320" s="151"/>
      <c r="S320" s="151"/>
      <c r="T320" s="152"/>
    </row>
    <row r="321" spans="1:21" s="13" customFormat="1" x14ac:dyDescent="0.2">
      <c r="B321" s="145"/>
      <c r="D321" s="146" t="s">
        <v>119</v>
      </c>
      <c r="E321" s="147" t="s">
        <v>3</v>
      </c>
      <c r="F321" s="148" t="s">
        <v>354</v>
      </c>
      <c r="H321" s="149">
        <v>1</v>
      </c>
      <c r="L321" s="145"/>
      <c r="M321" s="150"/>
      <c r="N321" s="151"/>
      <c r="O321" s="151"/>
      <c r="P321" s="151"/>
      <c r="Q321" s="151"/>
      <c r="R321" s="151"/>
      <c r="S321" s="151"/>
      <c r="T321" s="152"/>
    </row>
    <row r="322" spans="1:21" s="13" customFormat="1" x14ac:dyDescent="0.2">
      <c r="B322" s="145"/>
      <c r="D322" s="146" t="s">
        <v>119</v>
      </c>
      <c r="E322" s="147" t="s">
        <v>3</v>
      </c>
      <c r="F322" s="148" t="s">
        <v>355</v>
      </c>
      <c r="H322" s="149">
        <v>4</v>
      </c>
      <c r="L322" s="145"/>
      <c r="M322" s="150"/>
      <c r="N322" s="151"/>
      <c r="O322" s="151"/>
      <c r="P322" s="151"/>
      <c r="Q322" s="151"/>
      <c r="R322" s="151"/>
      <c r="S322" s="151"/>
      <c r="T322" s="152"/>
    </row>
    <row r="323" spans="1:21" s="13" customFormat="1" x14ac:dyDescent="0.2">
      <c r="B323" s="145"/>
      <c r="D323" s="146" t="s">
        <v>119</v>
      </c>
      <c r="E323" s="147" t="s">
        <v>3</v>
      </c>
      <c r="F323" s="148" t="s">
        <v>356</v>
      </c>
      <c r="H323" s="149">
        <v>4</v>
      </c>
      <c r="L323" s="145"/>
      <c r="M323" s="150"/>
      <c r="N323" s="151"/>
      <c r="O323" s="151"/>
      <c r="P323" s="151"/>
      <c r="Q323" s="151"/>
      <c r="R323" s="151"/>
      <c r="S323" s="151"/>
      <c r="T323" s="152"/>
    </row>
    <row r="324" spans="1:21" s="13" customFormat="1" x14ac:dyDescent="0.2">
      <c r="B324" s="145"/>
      <c r="D324" s="146" t="s">
        <v>119</v>
      </c>
      <c r="E324" s="147" t="s">
        <v>3</v>
      </c>
      <c r="F324" s="148" t="s">
        <v>357</v>
      </c>
      <c r="H324" s="149">
        <v>1</v>
      </c>
      <c r="L324" s="145"/>
      <c r="M324" s="150"/>
      <c r="N324" s="151"/>
      <c r="O324" s="151"/>
      <c r="P324" s="151"/>
      <c r="Q324" s="151"/>
      <c r="R324" s="151"/>
      <c r="S324" s="151"/>
      <c r="T324" s="152"/>
    </row>
    <row r="325" spans="1:21" s="13" customFormat="1" x14ac:dyDescent="0.2">
      <c r="B325" s="145"/>
      <c r="D325" s="146" t="s">
        <v>119</v>
      </c>
      <c r="E325" s="147" t="s">
        <v>3</v>
      </c>
      <c r="F325" s="148" t="s">
        <v>358</v>
      </c>
      <c r="H325" s="149">
        <v>1</v>
      </c>
      <c r="L325" s="145"/>
      <c r="M325" s="150"/>
      <c r="N325" s="151"/>
      <c r="O325" s="151"/>
      <c r="P325" s="151"/>
      <c r="Q325" s="151"/>
      <c r="R325" s="151"/>
      <c r="S325" s="151"/>
      <c r="T325" s="152"/>
    </row>
    <row r="326" spans="1:21" s="13" customFormat="1" x14ac:dyDescent="0.2">
      <c r="B326" s="145"/>
      <c r="D326" s="146" t="s">
        <v>119</v>
      </c>
      <c r="E326" s="147" t="s">
        <v>3</v>
      </c>
      <c r="F326" s="148" t="s">
        <v>359</v>
      </c>
      <c r="H326" s="149">
        <v>7</v>
      </c>
      <c r="L326" s="145"/>
      <c r="M326" s="150"/>
      <c r="N326" s="151"/>
      <c r="O326" s="151"/>
      <c r="P326" s="151"/>
      <c r="Q326" s="151"/>
      <c r="R326" s="151"/>
      <c r="S326" s="151"/>
      <c r="T326" s="152"/>
    </row>
    <row r="327" spans="1:21" s="14" customFormat="1" x14ac:dyDescent="0.2">
      <c r="B327" s="153"/>
      <c r="D327" s="146" t="s">
        <v>119</v>
      </c>
      <c r="E327" s="154" t="s">
        <v>3</v>
      </c>
      <c r="F327" s="155" t="s">
        <v>125</v>
      </c>
      <c r="H327" s="156">
        <v>20</v>
      </c>
      <c r="L327" s="153"/>
      <c r="M327" s="157"/>
      <c r="N327" s="158"/>
      <c r="O327" s="158"/>
      <c r="P327" s="158"/>
      <c r="Q327" s="158"/>
      <c r="R327" s="158"/>
      <c r="S327" s="158"/>
      <c r="T327" s="159"/>
    </row>
    <row r="328" spans="1:21" s="2" customFormat="1" ht="24.2" customHeight="1" x14ac:dyDescent="0.2">
      <c r="A328" s="29"/>
      <c r="B328" s="130"/>
      <c r="C328" s="131">
        <v>42</v>
      </c>
      <c r="D328" s="131" t="s">
        <v>111</v>
      </c>
      <c r="E328" s="132" t="s">
        <v>472</v>
      </c>
      <c r="F328" s="133" t="s">
        <v>473</v>
      </c>
      <c r="G328" s="134" t="s">
        <v>114</v>
      </c>
      <c r="H328" s="135">
        <v>20</v>
      </c>
      <c r="I328" s="337"/>
      <c r="J328" s="136">
        <f>ROUND(I328*H328,2)</f>
        <v>0</v>
      </c>
      <c r="K328" s="133" t="s">
        <v>115</v>
      </c>
      <c r="L328" s="30"/>
      <c r="M328" s="137" t="s">
        <v>3</v>
      </c>
      <c r="N328" s="138" t="s">
        <v>36</v>
      </c>
      <c r="O328" s="139">
        <v>4.8000000000000001E-2</v>
      </c>
      <c r="P328" s="139">
        <f>O328*H328</f>
        <v>0.96</v>
      </c>
      <c r="Q328" s="139">
        <v>0</v>
      </c>
      <c r="R328" s="139">
        <f>Q328*H328</f>
        <v>0</v>
      </c>
      <c r="S328" s="139">
        <v>0</v>
      </c>
      <c r="T328" s="140">
        <f>S328*H328</f>
        <v>0</v>
      </c>
      <c r="U328" s="29"/>
    </row>
    <row r="329" spans="1:21" s="2" customFormat="1" x14ac:dyDescent="0.2">
      <c r="A329" s="29"/>
      <c r="B329" s="30"/>
      <c r="C329" s="29"/>
      <c r="D329" s="141" t="s">
        <v>117</v>
      </c>
      <c r="E329" s="29"/>
      <c r="F329" s="142" t="s">
        <v>474</v>
      </c>
      <c r="G329" s="29"/>
      <c r="H329" s="29"/>
      <c r="I329" s="29"/>
      <c r="J329" s="29"/>
      <c r="K329" s="29"/>
      <c r="L329" s="30"/>
      <c r="M329" s="143"/>
      <c r="N329" s="144"/>
      <c r="O329" s="50"/>
      <c r="P329" s="50"/>
      <c r="Q329" s="50"/>
      <c r="R329" s="50"/>
      <c r="S329" s="50"/>
      <c r="T329" s="51"/>
      <c r="U329" s="29"/>
    </row>
    <row r="330" spans="1:21" s="2" customFormat="1" ht="24.2" customHeight="1" x14ac:dyDescent="0.2">
      <c r="A330" s="29"/>
      <c r="B330" s="130"/>
      <c r="C330" s="131">
        <v>43</v>
      </c>
      <c r="D330" s="131" t="s">
        <v>111</v>
      </c>
      <c r="E330" s="132" t="s">
        <v>475</v>
      </c>
      <c r="F330" s="133" t="s">
        <v>476</v>
      </c>
      <c r="G330" s="134" t="s">
        <v>114</v>
      </c>
      <c r="H330" s="135">
        <v>20</v>
      </c>
      <c r="I330" s="337"/>
      <c r="J330" s="136">
        <f>ROUND(I330*H330,2)</f>
        <v>0</v>
      </c>
      <c r="K330" s="133" t="s">
        <v>115</v>
      </c>
      <c r="L330" s="30"/>
      <c r="M330" s="137" t="s">
        <v>3</v>
      </c>
      <c r="N330" s="138" t="s">
        <v>36</v>
      </c>
      <c r="O330" s="139">
        <v>5.6000000000000001E-2</v>
      </c>
      <c r="P330" s="139">
        <f>O330*H330</f>
        <v>1.1200000000000001</v>
      </c>
      <c r="Q330" s="139">
        <v>0</v>
      </c>
      <c r="R330" s="139">
        <f>Q330*H330</f>
        <v>0</v>
      </c>
      <c r="S330" s="139">
        <v>0</v>
      </c>
      <c r="T330" s="140">
        <f>S330*H330</f>
        <v>0</v>
      </c>
      <c r="U330" s="29"/>
    </row>
    <row r="331" spans="1:21" s="2" customFormat="1" x14ac:dyDescent="0.2">
      <c r="A331" s="29"/>
      <c r="B331" s="30"/>
      <c r="C331" s="29"/>
      <c r="D331" s="141" t="s">
        <v>117</v>
      </c>
      <c r="E331" s="29"/>
      <c r="F331" s="142" t="s">
        <v>477</v>
      </c>
      <c r="G331" s="29"/>
      <c r="H331" s="29"/>
      <c r="I331" s="29"/>
      <c r="J331" s="29"/>
      <c r="K331" s="29"/>
      <c r="L331" s="30"/>
      <c r="M331" s="143"/>
      <c r="N331" s="144"/>
      <c r="O331" s="50"/>
      <c r="P331" s="50"/>
      <c r="Q331" s="50"/>
      <c r="R331" s="50"/>
      <c r="S331" s="50"/>
      <c r="T331" s="51"/>
      <c r="U331" s="29"/>
    </row>
    <row r="332" spans="1:21" s="2" customFormat="1" ht="16.5" customHeight="1" x14ac:dyDescent="0.2">
      <c r="A332" s="29"/>
      <c r="B332" s="130"/>
      <c r="C332" s="131">
        <v>44</v>
      </c>
      <c r="D332" s="131" t="s">
        <v>111</v>
      </c>
      <c r="E332" s="132" t="s">
        <v>478</v>
      </c>
      <c r="F332" s="133" t="s">
        <v>479</v>
      </c>
      <c r="G332" s="134" t="s">
        <v>114</v>
      </c>
      <c r="H332" s="135">
        <v>20</v>
      </c>
      <c r="I332" s="337"/>
      <c r="J332" s="136">
        <f>ROUND(I332*H332,2)</f>
        <v>0</v>
      </c>
      <c r="K332" s="133" t="s">
        <v>115</v>
      </c>
      <c r="L332" s="30"/>
      <c r="M332" s="137" t="s">
        <v>3</v>
      </c>
      <c r="N332" s="138" t="s">
        <v>36</v>
      </c>
      <c r="O332" s="139">
        <v>4.0000000000000001E-3</v>
      </c>
      <c r="P332" s="139">
        <f>O332*H332</f>
        <v>0.08</v>
      </c>
      <c r="Q332" s="139">
        <v>0</v>
      </c>
      <c r="R332" s="139">
        <f>Q332*H332</f>
        <v>0</v>
      </c>
      <c r="S332" s="139">
        <v>0</v>
      </c>
      <c r="T332" s="140">
        <f>S332*H332</f>
        <v>0</v>
      </c>
      <c r="U332" s="29"/>
    </row>
    <row r="333" spans="1:21" s="2" customFormat="1" x14ac:dyDescent="0.2">
      <c r="A333" s="29"/>
      <c r="B333" s="30"/>
      <c r="C333" s="29"/>
      <c r="D333" s="141" t="s">
        <v>117</v>
      </c>
      <c r="E333" s="29"/>
      <c r="F333" s="142" t="s">
        <v>480</v>
      </c>
      <c r="G333" s="29"/>
      <c r="H333" s="29"/>
      <c r="I333" s="29"/>
      <c r="J333" s="29"/>
      <c r="K333" s="29"/>
      <c r="L333" s="30"/>
      <c r="M333" s="143"/>
      <c r="N333" s="144"/>
      <c r="O333" s="50"/>
      <c r="P333" s="50"/>
      <c r="Q333" s="50"/>
      <c r="R333" s="50"/>
      <c r="S333" s="50"/>
      <c r="T333" s="51"/>
      <c r="U333" s="29"/>
    </row>
    <row r="334" spans="1:21" s="2" customFormat="1" ht="16.5" customHeight="1" x14ac:dyDescent="0.2">
      <c r="A334" s="29"/>
      <c r="B334" s="130"/>
      <c r="C334" s="131">
        <v>45</v>
      </c>
      <c r="D334" s="131" t="s">
        <v>111</v>
      </c>
      <c r="E334" s="132" t="s">
        <v>481</v>
      </c>
      <c r="F334" s="133" t="s">
        <v>482</v>
      </c>
      <c r="G334" s="134" t="s">
        <v>114</v>
      </c>
      <c r="H334" s="135">
        <v>40</v>
      </c>
      <c r="I334" s="337"/>
      <c r="J334" s="136">
        <f>ROUND(I334*H334,2)</f>
        <v>0</v>
      </c>
      <c r="K334" s="133" t="s">
        <v>115</v>
      </c>
      <c r="L334" s="30"/>
      <c r="M334" s="137" t="s">
        <v>3</v>
      </c>
      <c r="N334" s="138" t="s">
        <v>36</v>
      </c>
      <c r="O334" s="139">
        <v>2E-3</v>
      </c>
      <c r="P334" s="139">
        <f>O334*H334</f>
        <v>0.08</v>
      </c>
      <c r="Q334" s="139">
        <v>0</v>
      </c>
      <c r="R334" s="139">
        <f>Q334*H334</f>
        <v>0</v>
      </c>
      <c r="S334" s="139">
        <v>0</v>
      </c>
      <c r="T334" s="140">
        <f>S334*H334</f>
        <v>0</v>
      </c>
      <c r="U334" s="29"/>
    </row>
    <row r="335" spans="1:21" s="2" customFormat="1" x14ac:dyDescent="0.2">
      <c r="A335" s="29"/>
      <c r="B335" s="30"/>
      <c r="C335" s="29"/>
      <c r="D335" s="141" t="s">
        <v>117</v>
      </c>
      <c r="E335" s="29"/>
      <c r="F335" s="142" t="s">
        <v>483</v>
      </c>
      <c r="G335" s="29"/>
      <c r="H335" s="29"/>
      <c r="I335" s="29"/>
      <c r="J335" s="29"/>
      <c r="K335" s="29"/>
      <c r="L335" s="30"/>
      <c r="M335" s="143"/>
      <c r="N335" s="144"/>
      <c r="O335" s="50"/>
      <c r="P335" s="50"/>
      <c r="Q335" s="50"/>
      <c r="R335" s="50"/>
      <c r="S335" s="50"/>
      <c r="T335" s="51"/>
      <c r="U335" s="29"/>
    </row>
    <row r="336" spans="1:21" s="13" customFormat="1" x14ac:dyDescent="0.2">
      <c r="B336" s="145"/>
      <c r="D336" s="146" t="s">
        <v>119</v>
      </c>
      <c r="E336" s="147" t="s">
        <v>3</v>
      </c>
      <c r="F336" s="148" t="s">
        <v>484</v>
      </c>
      <c r="H336" s="149">
        <v>40</v>
      </c>
      <c r="L336" s="145"/>
      <c r="M336" s="150"/>
      <c r="N336" s="151"/>
      <c r="O336" s="151"/>
      <c r="P336" s="151"/>
      <c r="Q336" s="151"/>
      <c r="R336" s="151"/>
      <c r="S336" s="151"/>
      <c r="T336" s="152"/>
    </row>
    <row r="337" spans="1:21" s="2" customFormat="1" ht="24.2" customHeight="1" x14ac:dyDescent="0.2">
      <c r="A337" s="29"/>
      <c r="B337" s="130"/>
      <c r="C337" s="131">
        <v>46</v>
      </c>
      <c r="D337" s="131" t="s">
        <v>111</v>
      </c>
      <c r="E337" s="132" t="s">
        <v>485</v>
      </c>
      <c r="F337" s="133" t="s">
        <v>486</v>
      </c>
      <c r="G337" s="134" t="s">
        <v>114</v>
      </c>
      <c r="H337" s="135">
        <v>1</v>
      </c>
      <c r="I337" s="337"/>
      <c r="J337" s="136">
        <f>ROUND(I337*H337,2)</f>
        <v>0</v>
      </c>
      <c r="K337" s="133" t="s">
        <v>115</v>
      </c>
      <c r="L337" s="30"/>
      <c r="M337" s="137" t="s">
        <v>3</v>
      </c>
      <c r="N337" s="138" t="s">
        <v>36</v>
      </c>
      <c r="O337" s="139">
        <v>2.9000000000000001E-2</v>
      </c>
      <c r="P337" s="139">
        <f>O337*H337</f>
        <v>2.9000000000000001E-2</v>
      </c>
      <c r="Q337" s="139">
        <v>0</v>
      </c>
      <c r="R337" s="139">
        <f>Q337*H337</f>
        <v>0</v>
      </c>
      <c r="S337" s="139">
        <v>0</v>
      </c>
      <c r="T337" s="140">
        <f>S337*H337</f>
        <v>0</v>
      </c>
      <c r="U337" s="29"/>
    </row>
    <row r="338" spans="1:21" s="2" customFormat="1" x14ac:dyDescent="0.2">
      <c r="A338" s="29"/>
      <c r="B338" s="30"/>
      <c r="C338" s="29"/>
      <c r="D338" s="141" t="s">
        <v>117</v>
      </c>
      <c r="E338" s="29"/>
      <c r="F338" s="142" t="s">
        <v>487</v>
      </c>
      <c r="G338" s="29"/>
      <c r="H338" s="29"/>
      <c r="I338" s="29"/>
      <c r="J338" s="29"/>
      <c r="K338" s="29"/>
      <c r="L338" s="30"/>
      <c r="M338" s="143"/>
      <c r="N338" s="144"/>
      <c r="O338" s="50"/>
      <c r="P338" s="50"/>
      <c r="Q338" s="50"/>
      <c r="R338" s="50"/>
      <c r="S338" s="50"/>
      <c r="T338" s="51"/>
      <c r="U338" s="29"/>
    </row>
    <row r="339" spans="1:21" s="13" customFormat="1" x14ac:dyDescent="0.2">
      <c r="B339" s="145"/>
      <c r="D339" s="146" t="s">
        <v>119</v>
      </c>
      <c r="E339" s="147" t="s">
        <v>3</v>
      </c>
      <c r="F339" s="148" t="s">
        <v>348</v>
      </c>
      <c r="H339" s="149">
        <v>1</v>
      </c>
      <c r="L339" s="145"/>
      <c r="M339" s="150"/>
      <c r="N339" s="151"/>
      <c r="O339" s="151"/>
      <c r="P339" s="151"/>
      <c r="Q339" s="151"/>
      <c r="R339" s="151"/>
      <c r="S339" s="151"/>
      <c r="T339" s="152"/>
    </row>
    <row r="340" spans="1:21" s="2" customFormat="1" ht="24.2" customHeight="1" x14ac:dyDescent="0.2">
      <c r="A340" s="29"/>
      <c r="B340" s="130"/>
      <c r="C340" s="131">
        <v>47</v>
      </c>
      <c r="D340" s="131" t="s">
        <v>111</v>
      </c>
      <c r="E340" s="132" t="s">
        <v>488</v>
      </c>
      <c r="F340" s="133" t="s">
        <v>489</v>
      </c>
      <c r="G340" s="134" t="s">
        <v>114</v>
      </c>
      <c r="H340" s="135">
        <v>20</v>
      </c>
      <c r="I340" s="337"/>
      <c r="J340" s="136">
        <f>ROUND(I340*H340,2)</f>
        <v>0</v>
      </c>
      <c r="K340" s="133" t="s">
        <v>115</v>
      </c>
      <c r="L340" s="30"/>
      <c r="M340" s="137" t="s">
        <v>3</v>
      </c>
      <c r="N340" s="138" t="s">
        <v>36</v>
      </c>
      <c r="O340" s="139">
        <v>6.6000000000000003E-2</v>
      </c>
      <c r="P340" s="139">
        <f>O340*H340</f>
        <v>1.32</v>
      </c>
      <c r="Q340" s="139">
        <v>0</v>
      </c>
      <c r="R340" s="139">
        <f>Q340*H340</f>
        <v>0</v>
      </c>
      <c r="S340" s="139">
        <v>0</v>
      </c>
      <c r="T340" s="140">
        <f>S340*H340</f>
        <v>0</v>
      </c>
      <c r="U340" s="29"/>
    </row>
    <row r="341" spans="1:21" s="2" customFormat="1" x14ac:dyDescent="0.2">
      <c r="A341" s="29"/>
      <c r="B341" s="30"/>
      <c r="C341" s="29"/>
      <c r="D341" s="141" t="s">
        <v>117</v>
      </c>
      <c r="E341" s="29"/>
      <c r="F341" s="142" t="s">
        <v>490</v>
      </c>
      <c r="G341" s="29"/>
      <c r="H341" s="29"/>
      <c r="I341" s="29"/>
      <c r="J341" s="29"/>
      <c r="K341" s="29"/>
      <c r="L341" s="30"/>
      <c r="M341" s="143"/>
      <c r="N341" s="144"/>
      <c r="O341" s="50"/>
      <c r="P341" s="50"/>
      <c r="Q341" s="50"/>
      <c r="R341" s="50"/>
      <c r="S341" s="50"/>
      <c r="T341" s="51"/>
      <c r="U341" s="29"/>
    </row>
    <row r="342" spans="1:21" s="12" customFormat="1" ht="22.9" customHeight="1" x14ac:dyDescent="0.2">
      <c r="B342" s="120"/>
      <c r="D342" s="121" t="s">
        <v>64</v>
      </c>
      <c r="E342" s="128" t="s">
        <v>167</v>
      </c>
      <c r="F342" s="128" t="s">
        <v>255</v>
      </c>
      <c r="J342" s="129">
        <f>SUM(J343:J396)</f>
        <v>0</v>
      </c>
      <c r="L342" s="120"/>
      <c r="M342" s="124"/>
      <c r="N342" s="125"/>
      <c r="O342" s="125"/>
      <c r="P342" s="126">
        <f>SUM(P343:P396)</f>
        <v>117.19000000000001</v>
      </c>
      <c r="Q342" s="125"/>
      <c r="R342" s="126">
        <f>SUM(R343:R396)</f>
        <v>1.1782215899999999</v>
      </c>
      <c r="S342" s="125"/>
      <c r="T342" s="127">
        <f>SUM(T343:T396)</f>
        <v>0</v>
      </c>
    </row>
    <row r="343" spans="1:21" s="2" customFormat="1" ht="24.2" customHeight="1" x14ac:dyDescent="0.2">
      <c r="A343" s="29"/>
      <c r="B343" s="130"/>
      <c r="C343" s="131">
        <v>48</v>
      </c>
      <c r="D343" s="131" t="s">
        <v>111</v>
      </c>
      <c r="E343" s="132" t="s">
        <v>256</v>
      </c>
      <c r="F343" s="133" t="s">
        <v>257</v>
      </c>
      <c r="G343" s="134" t="s">
        <v>258</v>
      </c>
      <c r="H343" s="135">
        <v>2</v>
      </c>
      <c r="I343" s="337"/>
      <c r="J343" s="136">
        <f>ROUND(I343*H343,2)</f>
        <v>0</v>
      </c>
      <c r="K343" s="133" t="s">
        <v>115</v>
      </c>
      <c r="L343" s="30"/>
      <c r="M343" s="137" t="s">
        <v>3</v>
      </c>
      <c r="N343" s="138" t="s">
        <v>36</v>
      </c>
      <c r="O343" s="139">
        <v>0.75900000000000001</v>
      </c>
      <c r="P343" s="139">
        <f>O343*H343</f>
        <v>1.518</v>
      </c>
      <c r="Q343" s="139">
        <v>1.6692E-3</v>
      </c>
      <c r="R343" s="139">
        <f>Q343*H343</f>
        <v>3.3384E-3</v>
      </c>
      <c r="S343" s="139">
        <v>0</v>
      </c>
      <c r="T343" s="140">
        <f>S343*H343</f>
        <v>0</v>
      </c>
      <c r="U343" s="29"/>
    </row>
    <row r="344" spans="1:21" s="2" customFormat="1" x14ac:dyDescent="0.2">
      <c r="A344" s="29"/>
      <c r="B344" s="30"/>
      <c r="C344" s="29"/>
      <c r="D344" s="141" t="s">
        <v>117</v>
      </c>
      <c r="E344" s="29"/>
      <c r="F344" s="142" t="s">
        <v>259</v>
      </c>
      <c r="G344" s="29"/>
      <c r="H344" s="29"/>
      <c r="I344" s="29"/>
      <c r="J344" s="29"/>
      <c r="K344" s="29"/>
      <c r="L344" s="30"/>
      <c r="M344" s="143"/>
      <c r="N344" s="144"/>
      <c r="O344" s="50"/>
      <c r="P344" s="50"/>
      <c r="Q344" s="50"/>
      <c r="R344" s="50"/>
      <c r="S344" s="50"/>
      <c r="T344" s="51"/>
      <c r="U344" s="29"/>
    </row>
    <row r="345" spans="1:21" s="2" customFormat="1" ht="44.25" customHeight="1" x14ac:dyDescent="0.2">
      <c r="A345" s="29"/>
      <c r="B345" s="130"/>
      <c r="C345" s="160">
        <v>49</v>
      </c>
      <c r="D345" s="160" t="s">
        <v>188</v>
      </c>
      <c r="E345" s="161" t="s">
        <v>491</v>
      </c>
      <c r="F345" s="162" t="s">
        <v>492</v>
      </c>
      <c r="G345" s="163" t="s">
        <v>258</v>
      </c>
      <c r="H345" s="164">
        <v>2</v>
      </c>
      <c r="I345" s="338"/>
      <c r="J345" s="165">
        <f>ROUND(I345*H345,2)</f>
        <v>0</v>
      </c>
      <c r="K345" s="162" t="s">
        <v>3</v>
      </c>
      <c r="L345" s="166"/>
      <c r="M345" s="167" t="s">
        <v>3</v>
      </c>
      <c r="N345" s="168" t="s">
        <v>36</v>
      </c>
      <c r="O345" s="139">
        <v>0</v>
      </c>
      <c r="P345" s="139">
        <f>O345*H345</f>
        <v>0</v>
      </c>
      <c r="Q345" s="139">
        <v>1.6400000000000001E-2</v>
      </c>
      <c r="R345" s="139">
        <f>Q345*H345</f>
        <v>3.2800000000000003E-2</v>
      </c>
      <c r="S345" s="139">
        <v>0</v>
      </c>
      <c r="T345" s="140">
        <f>S345*H345</f>
        <v>0</v>
      </c>
      <c r="U345" s="29"/>
    </row>
    <row r="346" spans="1:21" s="13" customFormat="1" x14ac:dyDescent="0.2">
      <c r="B346" s="145"/>
      <c r="D346" s="146" t="s">
        <v>119</v>
      </c>
      <c r="E346" s="147" t="s">
        <v>3</v>
      </c>
      <c r="F346" s="148" t="s">
        <v>493</v>
      </c>
      <c r="H346" s="149">
        <v>2</v>
      </c>
      <c r="L346" s="145"/>
      <c r="M346" s="150"/>
      <c r="N346" s="151"/>
      <c r="O346" s="151"/>
      <c r="P346" s="151"/>
      <c r="Q346" s="151"/>
      <c r="R346" s="151"/>
      <c r="S346" s="151"/>
      <c r="T346" s="152"/>
    </row>
    <row r="347" spans="1:21" s="2" customFormat="1" ht="24.2" customHeight="1" x14ac:dyDescent="0.2">
      <c r="A347" s="29"/>
      <c r="B347" s="130"/>
      <c r="C347" s="131">
        <v>50</v>
      </c>
      <c r="D347" s="131" t="s">
        <v>111</v>
      </c>
      <c r="E347" s="132" t="s">
        <v>494</v>
      </c>
      <c r="F347" s="133" t="s">
        <v>495</v>
      </c>
      <c r="G347" s="134" t="s">
        <v>258</v>
      </c>
      <c r="H347" s="135">
        <v>4</v>
      </c>
      <c r="I347" s="337"/>
      <c r="J347" s="136">
        <f>ROUND(I347*H347,2)</f>
        <v>0</v>
      </c>
      <c r="K347" s="133" t="s">
        <v>115</v>
      </c>
      <c r="L347" s="30"/>
      <c r="M347" s="137" t="s">
        <v>3</v>
      </c>
      <c r="N347" s="138" t="s">
        <v>36</v>
      </c>
      <c r="O347" s="139">
        <v>0.85599999999999998</v>
      </c>
      <c r="P347" s="139">
        <f>O347*H347</f>
        <v>3.4239999999999999</v>
      </c>
      <c r="Q347" s="139">
        <v>1.6692E-3</v>
      </c>
      <c r="R347" s="139">
        <f>Q347*H347</f>
        <v>6.6768000000000001E-3</v>
      </c>
      <c r="S347" s="139">
        <v>0</v>
      </c>
      <c r="T347" s="140">
        <f>S347*H347</f>
        <v>0</v>
      </c>
      <c r="U347" s="29"/>
    </row>
    <row r="348" spans="1:21" s="2" customFormat="1" x14ac:dyDescent="0.2">
      <c r="A348" s="29"/>
      <c r="B348" s="30"/>
      <c r="C348" s="29"/>
      <c r="D348" s="141" t="s">
        <v>117</v>
      </c>
      <c r="E348" s="29"/>
      <c r="F348" s="142" t="s">
        <v>496</v>
      </c>
      <c r="G348" s="29"/>
      <c r="H348" s="29"/>
      <c r="I348" s="29"/>
      <c r="J348" s="29"/>
      <c r="K348" s="29"/>
      <c r="L348" s="30"/>
      <c r="M348" s="143"/>
      <c r="N348" s="144"/>
      <c r="O348" s="50"/>
      <c r="P348" s="50"/>
      <c r="Q348" s="50"/>
      <c r="R348" s="50"/>
      <c r="S348" s="50"/>
      <c r="T348" s="51"/>
      <c r="U348" s="29"/>
    </row>
    <row r="349" spans="1:21" s="2" customFormat="1" ht="49.15" customHeight="1" x14ac:dyDescent="0.2">
      <c r="A349" s="29"/>
      <c r="B349" s="130"/>
      <c r="C349" s="160">
        <v>51</v>
      </c>
      <c r="D349" s="160" t="s">
        <v>188</v>
      </c>
      <c r="E349" s="161" t="s">
        <v>497</v>
      </c>
      <c r="F349" s="162" t="s">
        <v>498</v>
      </c>
      <c r="G349" s="163" t="s">
        <v>258</v>
      </c>
      <c r="H349" s="164">
        <v>1</v>
      </c>
      <c r="I349" s="338"/>
      <c r="J349" s="165">
        <f>ROUND(I349*H349,2)</f>
        <v>0</v>
      </c>
      <c r="K349" s="162" t="s">
        <v>3</v>
      </c>
      <c r="L349" s="166"/>
      <c r="M349" s="167" t="s">
        <v>3</v>
      </c>
      <c r="N349" s="168" t="s">
        <v>36</v>
      </c>
      <c r="O349" s="139">
        <v>0</v>
      </c>
      <c r="P349" s="139">
        <f>O349*H349</f>
        <v>0</v>
      </c>
      <c r="Q349" s="139">
        <v>1.6500000000000001E-2</v>
      </c>
      <c r="R349" s="139">
        <f>Q349*H349</f>
        <v>1.6500000000000001E-2</v>
      </c>
      <c r="S349" s="139">
        <v>0</v>
      </c>
      <c r="T349" s="140">
        <f>S349*H349</f>
        <v>0</v>
      </c>
      <c r="U349" s="29"/>
    </row>
    <row r="350" spans="1:21" s="13" customFormat="1" x14ac:dyDescent="0.2">
      <c r="B350" s="145"/>
      <c r="D350" s="146" t="s">
        <v>119</v>
      </c>
      <c r="E350" s="147" t="s">
        <v>3</v>
      </c>
      <c r="F350" s="148" t="s">
        <v>499</v>
      </c>
      <c r="H350" s="149">
        <v>1</v>
      </c>
      <c r="L350" s="145"/>
      <c r="M350" s="150"/>
      <c r="N350" s="151"/>
      <c r="O350" s="151"/>
      <c r="P350" s="151"/>
      <c r="Q350" s="151"/>
      <c r="R350" s="151"/>
      <c r="S350" s="151"/>
      <c r="T350" s="152"/>
    </row>
    <row r="351" spans="1:21" s="2" customFormat="1" ht="49.15" customHeight="1" x14ac:dyDescent="0.2">
      <c r="A351" s="29"/>
      <c r="B351" s="130"/>
      <c r="C351" s="160">
        <v>52</v>
      </c>
      <c r="D351" s="160" t="s">
        <v>188</v>
      </c>
      <c r="E351" s="161" t="s">
        <v>500</v>
      </c>
      <c r="F351" s="162" t="s">
        <v>501</v>
      </c>
      <c r="G351" s="163" t="s">
        <v>258</v>
      </c>
      <c r="H351" s="164">
        <v>2</v>
      </c>
      <c r="I351" s="338"/>
      <c r="J351" s="165">
        <f>ROUND(I351*H351,2)</f>
        <v>0</v>
      </c>
      <c r="K351" s="162" t="s">
        <v>3</v>
      </c>
      <c r="L351" s="166"/>
      <c r="M351" s="167" t="s">
        <v>3</v>
      </c>
      <c r="N351" s="168" t="s">
        <v>36</v>
      </c>
      <c r="O351" s="139">
        <v>0</v>
      </c>
      <c r="P351" s="139">
        <f>O351*H351</f>
        <v>0</v>
      </c>
      <c r="Q351" s="139">
        <v>1.8599999999999998E-2</v>
      </c>
      <c r="R351" s="139">
        <f>Q351*H351</f>
        <v>3.7199999999999997E-2</v>
      </c>
      <c r="S351" s="139">
        <v>0</v>
      </c>
      <c r="T351" s="140">
        <f>S351*H351</f>
        <v>0</v>
      </c>
      <c r="U351" s="29"/>
    </row>
    <row r="352" spans="1:21" s="13" customFormat="1" x14ac:dyDescent="0.2">
      <c r="B352" s="145"/>
      <c r="D352" s="146" t="s">
        <v>119</v>
      </c>
      <c r="E352" s="147" t="s">
        <v>3</v>
      </c>
      <c r="F352" s="148" t="s">
        <v>502</v>
      </c>
      <c r="H352" s="149">
        <v>2</v>
      </c>
      <c r="L352" s="145"/>
      <c r="M352" s="150"/>
      <c r="N352" s="151"/>
      <c r="O352" s="151"/>
      <c r="P352" s="151"/>
      <c r="Q352" s="151"/>
      <c r="R352" s="151"/>
      <c r="S352" s="151"/>
      <c r="T352" s="152"/>
    </row>
    <row r="353" spans="1:21" s="2" customFormat="1" ht="49.15" customHeight="1" x14ac:dyDescent="0.2">
      <c r="A353" s="29"/>
      <c r="B353" s="130"/>
      <c r="C353" s="160">
        <v>53</v>
      </c>
      <c r="D353" s="160" t="s">
        <v>188</v>
      </c>
      <c r="E353" s="161" t="s">
        <v>503</v>
      </c>
      <c r="F353" s="162" t="s">
        <v>504</v>
      </c>
      <c r="G353" s="163" t="s">
        <v>258</v>
      </c>
      <c r="H353" s="164">
        <v>1</v>
      </c>
      <c r="I353" s="338"/>
      <c r="J353" s="165">
        <f>ROUND(I353*H353,2)</f>
        <v>0</v>
      </c>
      <c r="K353" s="162" t="s">
        <v>3</v>
      </c>
      <c r="L353" s="166"/>
      <c r="M353" s="167" t="s">
        <v>3</v>
      </c>
      <c r="N353" s="168" t="s">
        <v>36</v>
      </c>
      <c r="O353" s="139">
        <v>0</v>
      </c>
      <c r="P353" s="139">
        <f>O353*H353</f>
        <v>0</v>
      </c>
      <c r="Q353" s="139">
        <v>9.4999999999999998E-3</v>
      </c>
      <c r="R353" s="139">
        <f>Q353*H353</f>
        <v>9.4999999999999998E-3</v>
      </c>
      <c r="S353" s="139">
        <v>0</v>
      </c>
      <c r="T353" s="140">
        <f>S353*H353</f>
        <v>0</v>
      </c>
      <c r="U353" s="29"/>
    </row>
    <row r="354" spans="1:21" s="13" customFormat="1" x14ac:dyDescent="0.2">
      <c r="B354" s="145"/>
      <c r="D354" s="146" t="s">
        <v>119</v>
      </c>
      <c r="E354" s="147" t="s">
        <v>3</v>
      </c>
      <c r="F354" s="148" t="s">
        <v>505</v>
      </c>
      <c r="H354" s="149">
        <v>1</v>
      </c>
      <c r="L354" s="145"/>
      <c r="M354" s="150"/>
      <c r="N354" s="151"/>
      <c r="O354" s="151"/>
      <c r="P354" s="151"/>
      <c r="Q354" s="151"/>
      <c r="R354" s="151"/>
      <c r="S354" s="151"/>
      <c r="T354" s="152"/>
    </row>
    <row r="355" spans="1:21" s="2" customFormat="1" ht="24.2" customHeight="1" x14ac:dyDescent="0.2">
      <c r="A355" s="29"/>
      <c r="B355" s="130"/>
      <c r="C355" s="131">
        <v>54</v>
      </c>
      <c r="D355" s="131" t="s">
        <v>111</v>
      </c>
      <c r="E355" s="132" t="s">
        <v>270</v>
      </c>
      <c r="F355" s="133" t="s">
        <v>271</v>
      </c>
      <c r="G355" s="134" t="s">
        <v>258</v>
      </c>
      <c r="H355" s="135">
        <v>7</v>
      </c>
      <c r="I355" s="337"/>
      <c r="J355" s="136">
        <f>ROUND(I355*H355,2)</f>
        <v>0</v>
      </c>
      <c r="K355" s="133" t="s">
        <v>115</v>
      </c>
      <c r="L355" s="30"/>
      <c r="M355" s="137" t="s">
        <v>3</v>
      </c>
      <c r="N355" s="138" t="s">
        <v>36</v>
      </c>
      <c r="O355" s="139">
        <v>0.67500000000000004</v>
      </c>
      <c r="P355" s="139">
        <f>O355*H355</f>
        <v>4.7250000000000005</v>
      </c>
      <c r="Q355" s="139">
        <v>0</v>
      </c>
      <c r="R355" s="139">
        <f>Q355*H355</f>
        <v>0</v>
      </c>
      <c r="S355" s="139">
        <v>0</v>
      </c>
      <c r="T355" s="140">
        <f>S355*H355</f>
        <v>0</v>
      </c>
      <c r="U355" s="29"/>
    </row>
    <row r="356" spans="1:21" s="2" customFormat="1" x14ac:dyDescent="0.2">
      <c r="A356" s="29"/>
      <c r="B356" s="30"/>
      <c r="C356" s="29"/>
      <c r="D356" s="141" t="s">
        <v>117</v>
      </c>
      <c r="E356" s="29"/>
      <c r="F356" s="142" t="s">
        <v>272</v>
      </c>
      <c r="G356" s="29"/>
      <c r="H356" s="29"/>
      <c r="I356" s="29"/>
      <c r="J356" s="29"/>
      <c r="K356" s="29"/>
      <c r="L356" s="30"/>
      <c r="M356" s="143"/>
      <c r="N356" s="144"/>
      <c r="O356" s="50"/>
      <c r="P356" s="50"/>
      <c r="Q356" s="50"/>
      <c r="R356" s="50"/>
      <c r="S356" s="50"/>
      <c r="T356" s="51"/>
      <c r="U356" s="29"/>
    </row>
    <row r="357" spans="1:21" s="13" customFormat="1" x14ac:dyDescent="0.2">
      <c r="B357" s="145"/>
      <c r="D357" s="146" t="s">
        <v>119</v>
      </c>
      <c r="E357" s="147" t="s">
        <v>3</v>
      </c>
      <c r="F357" s="148" t="s">
        <v>506</v>
      </c>
      <c r="H357" s="149">
        <v>7</v>
      </c>
      <c r="L357" s="145"/>
      <c r="M357" s="150"/>
      <c r="N357" s="151"/>
      <c r="O357" s="151"/>
      <c r="P357" s="151"/>
      <c r="Q357" s="151"/>
      <c r="R357" s="151"/>
      <c r="S357" s="151"/>
      <c r="T357" s="152"/>
    </row>
    <row r="358" spans="1:21" s="2" customFormat="1" ht="16.5" customHeight="1" x14ac:dyDescent="0.2">
      <c r="A358" s="29"/>
      <c r="B358" s="130"/>
      <c r="C358" s="160">
        <v>55</v>
      </c>
      <c r="D358" s="160" t="s">
        <v>188</v>
      </c>
      <c r="E358" s="161" t="s">
        <v>274</v>
      </c>
      <c r="F358" s="162" t="s">
        <v>275</v>
      </c>
      <c r="G358" s="163" t="s">
        <v>258</v>
      </c>
      <c r="H358" s="164">
        <v>7</v>
      </c>
      <c r="I358" s="338"/>
      <c r="J358" s="165">
        <f>ROUND(I358*H358,2)</f>
        <v>0</v>
      </c>
      <c r="K358" s="162" t="s">
        <v>115</v>
      </c>
      <c r="L358" s="166"/>
      <c r="M358" s="167" t="s">
        <v>3</v>
      </c>
      <c r="N358" s="168" t="s">
        <v>36</v>
      </c>
      <c r="O358" s="139">
        <v>0</v>
      </c>
      <c r="P358" s="139">
        <f>O358*H358</f>
        <v>0</v>
      </c>
      <c r="Q358" s="139">
        <v>7.2000000000000005E-4</v>
      </c>
      <c r="R358" s="139">
        <f>Q358*H358</f>
        <v>5.0400000000000002E-3</v>
      </c>
      <c r="S358" s="139">
        <v>0</v>
      </c>
      <c r="T358" s="140">
        <f>S358*H358</f>
        <v>0</v>
      </c>
      <c r="U358" s="29"/>
    </row>
    <row r="359" spans="1:21" s="2" customFormat="1" ht="16.5" customHeight="1" x14ac:dyDescent="0.2">
      <c r="A359" s="29"/>
      <c r="B359" s="130"/>
      <c r="C359" s="160">
        <v>56</v>
      </c>
      <c r="D359" s="160" t="s">
        <v>188</v>
      </c>
      <c r="E359" s="161" t="s">
        <v>276</v>
      </c>
      <c r="F359" s="162" t="s">
        <v>277</v>
      </c>
      <c r="G359" s="163" t="s">
        <v>258</v>
      </c>
      <c r="H359" s="164">
        <v>7</v>
      </c>
      <c r="I359" s="338"/>
      <c r="J359" s="165">
        <f>ROUND(I359*H359,2)</f>
        <v>0</v>
      </c>
      <c r="K359" s="162" t="s">
        <v>115</v>
      </c>
      <c r="L359" s="166"/>
      <c r="M359" s="167" t="s">
        <v>3</v>
      </c>
      <c r="N359" s="168" t="s">
        <v>36</v>
      </c>
      <c r="O359" s="139">
        <v>0</v>
      </c>
      <c r="P359" s="139">
        <f>O359*H359</f>
        <v>0</v>
      </c>
      <c r="Q359" s="139">
        <v>4.0000000000000001E-3</v>
      </c>
      <c r="R359" s="139">
        <f>Q359*H359</f>
        <v>2.8000000000000001E-2</v>
      </c>
      <c r="S359" s="139">
        <v>0</v>
      </c>
      <c r="T359" s="140">
        <f>S359*H359</f>
        <v>0</v>
      </c>
      <c r="U359" s="29"/>
    </row>
    <row r="360" spans="1:21" s="2" customFormat="1" ht="16.5" customHeight="1" x14ac:dyDescent="0.2">
      <c r="A360" s="29"/>
      <c r="B360" s="130"/>
      <c r="C360" s="131">
        <v>57</v>
      </c>
      <c r="D360" s="131" t="s">
        <v>111</v>
      </c>
      <c r="E360" s="132" t="s">
        <v>507</v>
      </c>
      <c r="F360" s="133" t="s">
        <v>508</v>
      </c>
      <c r="G360" s="134" t="s">
        <v>258</v>
      </c>
      <c r="H360" s="135">
        <v>12</v>
      </c>
      <c r="I360" s="337"/>
      <c r="J360" s="136">
        <f>ROUND(I360*H360,2)</f>
        <v>0</v>
      </c>
      <c r="K360" s="133" t="s">
        <v>115</v>
      </c>
      <c r="L360" s="30"/>
      <c r="M360" s="137" t="s">
        <v>3</v>
      </c>
      <c r="N360" s="138" t="s">
        <v>36</v>
      </c>
      <c r="O360" s="139">
        <v>0.41199999999999998</v>
      </c>
      <c r="P360" s="139">
        <f>O360*H360</f>
        <v>4.944</v>
      </c>
      <c r="Q360" s="139">
        <v>2.4000000000000001E-4</v>
      </c>
      <c r="R360" s="139">
        <f>Q360*H360</f>
        <v>2.8800000000000002E-3</v>
      </c>
      <c r="S360" s="139">
        <v>0</v>
      </c>
      <c r="T360" s="140">
        <f>S360*H360</f>
        <v>0</v>
      </c>
      <c r="U360" s="29"/>
    </row>
    <row r="361" spans="1:21" s="2" customFormat="1" x14ac:dyDescent="0.2">
      <c r="A361" s="29"/>
      <c r="B361" s="30"/>
      <c r="C361" s="29"/>
      <c r="D361" s="141" t="s">
        <v>117</v>
      </c>
      <c r="E361" s="29"/>
      <c r="F361" s="142" t="s">
        <v>509</v>
      </c>
      <c r="G361" s="29"/>
      <c r="H361" s="29"/>
      <c r="I361" s="29"/>
      <c r="J361" s="29"/>
      <c r="K361" s="29"/>
      <c r="L361" s="30"/>
      <c r="M361" s="143"/>
      <c r="N361" s="144"/>
      <c r="O361" s="50"/>
      <c r="P361" s="50"/>
      <c r="Q361" s="50"/>
      <c r="R361" s="50"/>
      <c r="S361" s="50"/>
      <c r="T361" s="51"/>
      <c r="U361" s="29"/>
    </row>
    <row r="362" spans="1:21" s="13" customFormat="1" x14ac:dyDescent="0.2">
      <c r="B362" s="145"/>
      <c r="D362" s="146" t="s">
        <v>119</v>
      </c>
      <c r="E362" s="147" t="s">
        <v>3</v>
      </c>
      <c r="F362" s="148" t="s">
        <v>510</v>
      </c>
      <c r="H362" s="149">
        <v>12</v>
      </c>
      <c r="L362" s="145"/>
      <c r="M362" s="150"/>
      <c r="N362" s="151"/>
      <c r="O362" s="151"/>
      <c r="P362" s="151"/>
      <c r="Q362" s="151"/>
      <c r="R362" s="151"/>
      <c r="S362" s="151"/>
      <c r="T362" s="152"/>
    </row>
    <row r="363" spans="1:21" s="2" customFormat="1" ht="24.2" customHeight="1" x14ac:dyDescent="0.2">
      <c r="A363" s="29"/>
      <c r="B363" s="130"/>
      <c r="C363" s="160">
        <v>58</v>
      </c>
      <c r="D363" s="160" t="s">
        <v>188</v>
      </c>
      <c r="E363" s="161" t="s">
        <v>511</v>
      </c>
      <c r="F363" s="162" t="s">
        <v>512</v>
      </c>
      <c r="G363" s="163" t="s">
        <v>258</v>
      </c>
      <c r="H363" s="164">
        <v>1</v>
      </c>
      <c r="I363" s="338"/>
      <c r="J363" s="165">
        <f>ROUND(I363*H363,2)</f>
        <v>0</v>
      </c>
      <c r="K363" s="162" t="s">
        <v>3</v>
      </c>
      <c r="L363" s="166"/>
      <c r="M363" s="167" t="s">
        <v>3</v>
      </c>
      <c r="N363" s="168" t="s">
        <v>36</v>
      </c>
      <c r="O363" s="139">
        <v>0</v>
      </c>
      <c r="P363" s="139">
        <f>O363*H363</f>
        <v>0</v>
      </c>
      <c r="Q363" s="139">
        <v>1.6800000000000001E-3</v>
      </c>
      <c r="R363" s="139">
        <f>Q363*H363</f>
        <v>1.6800000000000001E-3</v>
      </c>
      <c r="S363" s="139">
        <v>0</v>
      </c>
      <c r="T363" s="140">
        <f>S363*H363</f>
        <v>0</v>
      </c>
      <c r="U363" s="29"/>
    </row>
    <row r="364" spans="1:21" s="13" customFormat="1" x14ac:dyDescent="0.2">
      <c r="B364" s="145"/>
      <c r="D364" s="146" t="s">
        <v>119</v>
      </c>
      <c r="E364" s="147" t="s">
        <v>3</v>
      </c>
      <c r="F364" s="148" t="s">
        <v>513</v>
      </c>
      <c r="H364" s="149">
        <v>1</v>
      </c>
      <c r="L364" s="145"/>
      <c r="M364" s="150"/>
      <c r="N364" s="151"/>
      <c r="O364" s="151"/>
      <c r="P364" s="151"/>
      <c r="Q364" s="151"/>
      <c r="R364" s="151"/>
      <c r="S364" s="151"/>
      <c r="T364" s="152"/>
    </row>
    <row r="365" spans="1:21" s="2" customFormat="1" ht="24.2" customHeight="1" x14ac:dyDescent="0.2">
      <c r="A365" s="29"/>
      <c r="B365" s="130"/>
      <c r="C365" s="160">
        <v>59</v>
      </c>
      <c r="D365" s="160" t="s">
        <v>188</v>
      </c>
      <c r="E365" s="161" t="s">
        <v>514</v>
      </c>
      <c r="F365" s="162" t="s">
        <v>515</v>
      </c>
      <c r="G365" s="163" t="s">
        <v>258</v>
      </c>
      <c r="H365" s="164">
        <v>11</v>
      </c>
      <c r="I365" s="338"/>
      <c r="J365" s="165">
        <f>ROUND(I365*H365,2)</f>
        <v>0</v>
      </c>
      <c r="K365" s="162" t="s">
        <v>3</v>
      </c>
      <c r="L365" s="166"/>
      <c r="M365" s="167" t="s">
        <v>3</v>
      </c>
      <c r="N365" s="168" t="s">
        <v>36</v>
      </c>
      <c r="O365" s="139">
        <v>0</v>
      </c>
      <c r="P365" s="139">
        <f>O365*H365</f>
        <v>0</v>
      </c>
      <c r="Q365" s="139">
        <v>2.2100000000000002E-3</v>
      </c>
      <c r="R365" s="139">
        <f>Q365*H365</f>
        <v>2.4310000000000002E-2</v>
      </c>
      <c r="S365" s="139">
        <v>0</v>
      </c>
      <c r="T365" s="140">
        <f>S365*H365</f>
        <v>0</v>
      </c>
      <c r="U365" s="29"/>
    </row>
    <row r="366" spans="1:21" s="13" customFormat="1" x14ac:dyDescent="0.2">
      <c r="B366" s="145"/>
      <c r="D366" s="146" t="s">
        <v>119</v>
      </c>
      <c r="E366" s="147" t="s">
        <v>3</v>
      </c>
      <c r="F366" s="148" t="s">
        <v>516</v>
      </c>
      <c r="H366" s="149">
        <v>11</v>
      </c>
      <c r="L366" s="145"/>
      <c r="M366" s="150"/>
      <c r="N366" s="151"/>
      <c r="O366" s="151"/>
      <c r="P366" s="151"/>
      <c r="Q366" s="151"/>
      <c r="R366" s="151"/>
      <c r="S366" s="151"/>
      <c r="T366" s="152"/>
    </row>
    <row r="367" spans="1:21" s="2" customFormat="1" ht="21.75" customHeight="1" x14ac:dyDescent="0.2">
      <c r="A367" s="29"/>
      <c r="B367" s="130"/>
      <c r="C367" s="131">
        <v>60</v>
      </c>
      <c r="D367" s="131" t="s">
        <v>111</v>
      </c>
      <c r="E367" s="132" t="s">
        <v>517</v>
      </c>
      <c r="F367" s="133" t="s">
        <v>518</v>
      </c>
      <c r="G367" s="134" t="s">
        <v>258</v>
      </c>
      <c r="H367" s="135">
        <v>12</v>
      </c>
      <c r="I367" s="337"/>
      <c r="J367" s="136">
        <f>ROUND(I367*H367,2)</f>
        <v>0</v>
      </c>
      <c r="K367" s="133" t="s">
        <v>115</v>
      </c>
      <c r="L367" s="30"/>
      <c r="M367" s="137" t="s">
        <v>3</v>
      </c>
      <c r="N367" s="138" t="s">
        <v>36</v>
      </c>
      <c r="O367" s="139">
        <v>0.4</v>
      </c>
      <c r="P367" s="139">
        <f>O367*H367</f>
        <v>4.8000000000000007</v>
      </c>
      <c r="Q367" s="139">
        <v>2.4000000000000001E-4</v>
      </c>
      <c r="R367" s="139">
        <f>Q367*H367</f>
        <v>2.8800000000000002E-3</v>
      </c>
      <c r="S367" s="139">
        <v>0</v>
      </c>
      <c r="T367" s="140">
        <f>S367*H367</f>
        <v>0</v>
      </c>
      <c r="U367" s="29"/>
    </row>
    <row r="368" spans="1:21" s="2" customFormat="1" x14ac:dyDescent="0.2">
      <c r="A368" s="29"/>
      <c r="B368" s="30"/>
      <c r="C368" s="29"/>
      <c r="D368" s="141" t="s">
        <v>117</v>
      </c>
      <c r="E368" s="29"/>
      <c r="F368" s="142" t="s">
        <v>519</v>
      </c>
      <c r="G368" s="29"/>
      <c r="H368" s="29"/>
      <c r="I368" s="29"/>
      <c r="J368" s="29"/>
      <c r="K368" s="29"/>
      <c r="L368" s="30"/>
      <c r="M368" s="143"/>
      <c r="N368" s="144"/>
      <c r="O368" s="50"/>
      <c r="P368" s="50"/>
      <c r="Q368" s="50"/>
      <c r="R368" s="50"/>
      <c r="S368" s="50"/>
      <c r="T368" s="51"/>
      <c r="U368" s="29"/>
    </row>
    <row r="369" spans="1:21" s="2" customFormat="1" ht="24.2" customHeight="1" x14ac:dyDescent="0.2">
      <c r="A369" s="29"/>
      <c r="B369" s="130"/>
      <c r="C369" s="160">
        <v>61</v>
      </c>
      <c r="D369" s="160" t="s">
        <v>188</v>
      </c>
      <c r="E369" s="161" t="s">
        <v>520</v>
      </c>
      <c r="F369" s="162" t="s">
        <v>521</v>
      </c>
      <c r="G369" s="163" t="s">
        <v>258</v>
      </c>
      <c r="H369" s="164">
        <v>12</v>
      </c>
      <c r="I369" s="338"/>
      <c r="J369" s="165">
        <f>ROUND(I369*H369,2)</f>
        <v>0</v>
      </c>
      <c r="K369" s="162" t="s">
        <v>3</v>
      </c>
      <c r="L369" s="166"/>
      <c r="M369" s="167" t="s">
        <v>3</v>
      </c>
      <c r="N369" s="168" t="s">
        <v>36</v>
      </c>
      <c r="O369" s="139">
        <v>0</v>
      </c>
      <c r="P369" s="139">
        <f>O369*H369</f>
        <v>0</v>
      </c>
      <c r="Q369" s="139">
        <v>2.6800000000000001E-3</v>
      </c>
      <c r="R369" s="139">
        <f>Q369*H369</f>
        <v>3.2160000000000001E-2</v>
      </c>
      <c r="S369" s="139">
        <v>0</v>
      </c>
      <c r="T369" s="140">
        <f>S369*H369</f>
        <v>0</v>
      </c>
      <c r="U369" s="29"/>
    </row>
    <row r="370" spans="1:21" s="2" customFormat="1" ht="24.2" customHeight="1" x14ac:dyDescent="0.2">
      <c r="A370" s="29"/>
      <c r="B370" s="130"/>
      <c r="C370" s="131">
        <v>62</v>
      </c>
      <c r="D370" s="131" t="s">
        <v>111</v>
      </c>
      <c r="E370" s="132" t="s">
        <v>522</v>
      </c>
      <c r="F370" s="133" t="s">
        <v>523</v>
      </c>
      <c r="G370" s="134" t="s">
        <v>258</v>
      </c>
      <c r="H370" s="135">
        <v>2</v>
      </c>
      <c r="I370" s="337"/>
      <c r="J370" s="136">
        <f>ROUND(I370*H370,2)</f>
        <v>0</v>
      </c>
      <c r="K370" s="133" t="s">
        <v>115</v>
      </c>
      <c r="L370" s="30"/>
      <c r="M370" s="137" t="s">
        <v>3</v>
      </c>
      <c r="N370" s="138" t="s">
        <v>36</v>
      </c>
      <c r="O370" s="139">
        <v>1.554</v>
      </c>
      <c r="P370" s="139">
        <f>O370*H370</f>
        <v>3.1080000000000001</v>
      </c>
      <c r="Q370" s="139">
        <v>1.61652E-3</v>
      </c>
      <c r="R370" s="139">
        <f>Q370*H370</f>
        <v>3.23304E-3</v>
      </c>
      <c r="S370" s="139">
        <v>0</v>
      </c>
      <c r="T370" s="140">
        <f>S370*H370</f>
        <v>0</v>
      </c>
      <c r="U370" s="29"/>
    </row>
    <row r="371" spans="1:21" s="2" customFormat="1" x14ac:dyDescent="0.2">
      <c r="A371" s="29"/>
      <c r="B371" s="30"/>
      <c r="C371" s="29"/>
      <c r="D371" s="141" t="s">
        <v>117</v>
      </c>
      <c r="E371" s="29"/>
      <c r="F371" s="142" t="s">
        <v>524</v>
      </c>
      <c r="G371" s="29"/>
      <c r="H371" s="29"/>
      <c r="I371" s="29"/>
      <c r="J371" s="29"/>
      <c r="K371" s="29"/>
      <c r="L371" s="30"/>
      <c r="M371" s="143"/>
      <c r="N371" s="144"/>
      <c r="O371" s="50"/>
      <c r="P371" s="50"/>
      <c r="Q371" s="50"/>
      <c r="R371" s="50"/>
      <c r="S371" s="50"/>
      <c r="T371" s="51"/>
      <c r="U371" s="29"/>
    </row>
    <row r="372" spans="1:21" s="13" customFormat="1" x14ac:dyDescent="0.2">
      <c r="B372" s="145"/>
      <c r="D372" s="146" t="s">
        <v>119</v>
      </c>
      <c r="E372" s="147" t="s">
        <v>3</v>
      </c>
      <c r="F372" s="148" t="s">
        <v>525</v>
      </c>
      <c r="H372" s="149">
        <v>2</v>
      </c>
      <c r="L372" s="145"/>
      <c r="M372" s="150"/>
      <c r="N372" s="151"/>
      <c r="O372" s="151"/>
      <c r="P372" s="151"/>
      <c r="Q372" s="151"/>
      <c r="R372" s="151"/>
      <c r="S372" s="151"/>
      <c r="T372" s="152"/>
    </row>
    <row r="373" spans="1:21" s="2" customFormat="1" ht="37.9" customHeight="1" x14ac:dyDescent="0.2">
      <c r="A373" s="29"/>
      <c r="B373" s="130"/>
      <c r="C373" s="160">
        <v>63</v>
      </c>
      <c r="D373" s="160" t="s">
        <v>188</v>
      </c>
      <c r="E373" s="161" t="s">
        <v>526</v>
      </c>
      <c r="F373" s="162" t="s">
        <v>527</v>
      </c>
      <c r="G373" s="163" t="s">
        <v>258</v>
      </c>
      <c r="H373" s="164">
        <v>2</v>
      </c>
      <c r="I373" s="338"/>
      <c r="J373" s="165">
        <f>ROUND(I373*H373,2)</f>
        <v>0</v>
      </c>
      <c r="K373" s="162" t="s">
        <v>3</v>
      </c>
      <c r="L373" s="166"/>
      <c r="M373" s="167" t="s">
        <v>3</v>
      </c>
      <c r="N373" s="168" t="s">
        <v>36</v>
      </c>
      <c r="O373" s="139">
        <v>0</v>
      </c>
      <c r="P373" s="139">
        <f>O373*H373</f>
        <v>0</v>
      </c>
      <c r="Q373" s="139">
        <v>1.8499999999999999E-2</v>
      </c>
      <c r="R373" s="139">
        <f>Q373*H373</f>
        <v>3.6999999999999998E-2</v>
      </c>
      <c r="S373" s="139">
        <v>0</v>
      </c>
      <c r="T373" s="140">
        <f>S373*H373</f>
        <v>0</v>
      </c>
      <c r="U373" s="29"/>
    </row>
    <row r="374" spans="1:21" s="2" customFormat="1" ht="24.2" customHeight="1" x14ac:dyDescent="0.2">
      <c r="A374" s="29"/>
      <c r="B374" s="130"/>
      <c r="C374" s="160">
        <v>64</v>
      </c>
      <c r="D374" s="160" t="s">
        <v>188</v>
      </c>
      <c r="E374" s="161" t="s">
        <v>528</v>
      </c>
      <c r="F374" s="162" t="s">
        <v>529</v>
      </c>
      <c r="G374" s="163" t="s">
        <v>258</v>
      </c>
      <c r="H374" s="164">
        <v>2</v>
      </c>
      <c r="I374" s="338"/>
      <c r="J374" s="165">
        <f>ROUND(I374*H374,2)</f>
        <v>0</v>
      </c>
      <c r="K374" s="162" t="s">
        <v>3</v>
      </c>
      <c r="L374" s="166"/>
      <c r="M374" s="167" t="s">
        <v>3</v>
      </c>
      <c r="N374" s="168" t="s">
        <v>36</v>
      </c>
      <c r="O374" s="139">
        <v>0</v>
      </c>
      <c r="P374" s="139">
        <f>O374*H374</f>
        <v>0</v>
      </c>
      <c r="Q374" s="139">
        <v>4.5199999999999997E-3</v>
      </c>
      <c r="R374" s="139">
        <f>Q374*H374</f>
        <v>9.0399999999999994E-3</v>
      </c>
      <c r="S374" s="139">
        <v>0</v>
      </c>
      <c r="T374" s="140">
        <f>S374*H374</f>
        <v>0</v>
      </c>
      <c r="U374" s="29"/>
    </row>
    <row r="375" spans="1:21" s="2" customFormat="1" ht="16.5" customHeight="1" x14ac:dyDescent="0.2">
      <c r="A375" s="29"/>
      <c r="B375" s="130"/>
      <c r="C375" s="131">
        <v>65</v>
      </c>
      <c r="D375" s="131" t="s">
        <v>111</v>
      </c>
      <c r="E375" s="132" t="s">
        <v>282</v>
      </c>
      <c r="F375" s="133" t="s">
        <v>283</v>
      </c>
      <c r="G375" s="134" t="s">
        <v>258</v>
      </c>
      <c r="H375" s="135">
        <v>2</v>
      </c>
      <c r="I375" s="337"/>
      <c r="J375" s="136">
        <f>ROUND(I375*H375,2)</f>
        <v>0</v>
      </c>
      <c r="K375" s="133" t="s">
        <v>115</v>
      </c>
      <c r="L375" s="30"/>
      <c r="M375" s="137" t="s">
        <v>3</v>
      </c>
      <c r="N375" s="138" t="s">
        <v>36</v>
      </c>
      <c r="O375" s="139">
        <v>1.333</v>
      </c>
      <c r="P375" s="139">
        <f>O375*H375</f>
        <v>2.6659999999999999</v>
      </c>
      <c r="Q375" s="139">
        <v>1.3600000000000001E-3</v>
      </c>
      <c r="R375" s="139">
        <f>Q375*H375</f>
        <v>2.7200000000000002E-3</v>
      </c>
      <c r="S375" s="139">
        <v>0</v>
      </c>
      <c r="T375" s="140">
        <f>S375*H375</f>
        <v>0</v>
      </c>
      <c r="U375" s="29"/>
    </row>
    <row r="376" spans="1:21" s="2" customFormat="1" x14ac:dyDescent="0.2">
      <c r="A376" s="29"/>
      <c r="B376" s="30"/>
      <c r="C376" s="29"/>
      <c r="D376" s="141" t="s">
        <v>117</v>
      </c>
      <c r="E376" s="29"/>
      <c r="F376" s="142" t="s">
        <v>284</v>
      </c>
      <c r="G376" s="29"/>
      <c r="H376" s="29"/>
      <c r="I376" s="29"/>
      <c r="J376" s="29"/>
      <c r="K376" s="29"/>
      <c r="L376" s="30"/>
      <c r="M376" s="143"/>
      <c r="N376" s="144"/>
      <c r="O376" s="50"/>
      <c r="P376" s="50"/>
      <c r="Q376" s="50"/>
      <c r="R376" s="50"/>
      <c r="S376" s="50"/>
      <c r="T376" s="51"/>
      <c r="U376" s="29"/>
    </row>
    <row r="377" spans="1:21" s="13" customFormat="1" x14ac:dyDescent="0.2">
      <c r="B377" s="145"/>
      <c r="D377" s="146" t="s">
        <v>119</v>
      </c>
      <c r="E377" s="147" t="s">
        <v>3</v>
      </c>
      <c r="F377" s="148" t="s">
        <v>530</v>
      </c>
      <c r="H377" s="149">
        <v>2</v>
      </c>
      <c r="L377" s="145"/>
      <c r="M377" s="150"/>
      <c r="N377" s="151"/>
      <c r="O377" s="151"/>
      <c r="P377" s="151"/>
      <c r="Q377" s="151"/>
      <c r="R377" s="151"/>
      <c r="S377" s="151"/>
      <c r="T377" s="152"/>
    </row>
    <row r="378" spans="1:21" s="2" customFormat="1" ht="33" customHeight="1" x14ac:dyDescent="0.2">
      <c r="A378" s="29"/>
      <c r="B378" s="130"/>
      <c r="C378" s="160">
        <v>66</v>
      </c>
      <c r="D378" s="160" t="s">
        <v>188</v>
      </c>
      <c r="E378" s="161" t="s">
        <v>531</v>
      </c>
      <c r="F378" s="162" t="s">
        <v>532</v>
      </c>
      <c r="G378" s="163" t="s">
        <v>258</v>
      </c>
      <c r="H378" s="164">
        <v>2</v>
      </c>
      <c r="I378" s="338"/>
      <c r="J378" s="165">
        <f>ROUND(I378*H378,2)</f>
        <v>0</v>
      </c>
      <c r="K378" s="162" t="s">
        <v>3</v>
      </c>
      <c r="L378" s="166"/>
      <c r="M378" s="167" t="s">
        <v>3</v>
      </c>
      <c r="N378" s="168" t="s">
        <v>36</v>
      </c>
      <c r="O378" s="139">
        <v>0</v>
      </c>
      <c r="P378" s="139">
        <f>O378*H378</f>
        <v>0</v>
      </c>
      <c r="Q378" s="139">
        <v>3.4000000000000002E-2</v>
      </c>
      <c r="R378" s="139">
        <f>Q378*H378</f>
        <v>6.8000000000000005E-2</v>
      </c>
      <c r="S378" s="139">
        <v>0</v>
      </c>
      <c r="T378" s="140">
        <f>S378*H378</f>
        <v>0</v>
      </c>
      <c r="U378" s="29"/>
    </row>
    <row r="379" spans="1:21" s="2" customFormat="1" ht="24.2" customHeight="1" x14ac:dyDescent="0.2">
      <c r="A379" s="29"/>
      <c r="B379" s="130"/>
      <c r="C379" s="131">
        <v>67</v>
      </c>
      <c r="D379" s="131" t="s">
        <v>111</v>
      </c>
      <c r="E379" s="132" t="s">
        <v>533</v>
      </c>
      <c r="F379" s="133" t="s">
        <v>534</v>
      </c>
      <c r="G379" s="134" t="s">
        <v>269</v>
      </c>
      <c r="H379" s="135">
        <v>2</v>
      </c>
      <c r="I379" s="337"/>
      <c r="J379" s="136">
        <f>ROUND(I379*H379,2)</f>
        <v>0</v>
      </c>
      <c r="K379" s="133" t="s">
        <v>3</v>
      </c>
      <c r="L379" s="30"/>
      <c r="M379" s="137" t="s">
        <v>3</v>
      </c>
      <c r="N379" s="138" t="s">
        <v>36</v>
      </c>
      <c r="O379" s="139">
        <v>0</v>
      </c>
      <c r="P379" s="139">
        <f>O379*H379</f>
        <v>0</v>
      </c>
      <c r="Q379" s="139">
        <v>0</v>
      </c>
      <c r="R379" s="139">
        <f>Q379*H379</f>
        <v>0</v>
      </c>
      <c r="S379" s="139">
        <v>0</v>
      </c>
      <c r="T379" s="140">
        <f>S379*H379</f>
        <v>0</v>
      </c>
      <c r="U379" s="29"/>
    </row>
    <row r="380" spans="1:21" s="2" customFormat="1" ht="24.2" customHeight="1" x14ac:dyDescent="0.2">
      <c r="A380" s="29"/>
      <c r="B380" s="130"/>
      <c r="C380" s="131">
        <v>68</v>
      </c>
      <c r="D380" s="131" t="s">
        <v>111</v>
      </c>
      <c r="E380" s="132" t="s">
        <v>535</v>
      </c>
      <c r="F380" s="133" t="s">
        <v>536</v>
      </c>
      <c r="G380" s="134" t="s">
        <v>258</v>
      </c>
      <c r="H380" s="135">
        <v>12</v>
      </c>
      <c r="I380" s="337"/>
      <c r="J380" s="136">
        <f>ROUND(I380*H380,2)</f>
        <v>0</v>
      </c>
      <c r="K380" s="133" t="s">
        <v>115</v>
      </c>
      <c r="L380" s="30"/>
      <c r="M380" s="137" t="s">
        <v>3</v>
      </c>
      <c r="N380" s="138" t="s">
        <v>36</v>
      </c>
      <c r="O380" s="139">
        <v>3.51</v>
      </c>
      <c r="P380" s="139">
        <f>O380*H380</f>
        <v>42.12</v>
      </c>
      <c r="Q380" s="139">
        <v>0</v>
      </c>
      <c r="R380" s="139">
        <f>Q380*H380</f>
        <v>0</v>
      </c>
      <c r="S380" s="139">
        <v>0</v>
      </c>
      <c r="T380" s="140">
        <f>S380*H380</f>
        <v>0</v>
      </c>
      <c r="U380" s="29"/>
    </row>
    <row r="381" spans="1:21" s="2" customFormat="1" x14ac:dyDescent="0.2">
      <c r="A381" s="29"/>
      <c r="B381" s="30"/>
      <c r="C381" s="29"/>
      <c r="D381" s="141" t="s">
        <v>117</v>
      </c>
      <c r="E381" s="29"/>
      <c r="F381" s="142" t="s">
        <v>537</v>
      </c>
      <c r="G381" s="29"/>
      <c r="H381" s="29"/>
      <c r="I381" s="29"/>
      <c r="J381" s="29"/>
      <c r="K381" s="29"/>
      <c r="L381" s="30"/>
      <c r="M381" s="143"/>
      <c r="N381" s="144"/>
      <c r="O381" s="50"/>
      <c r="P381" s="50"/>
      <c r="Q381" s="50"/>
      <c r="R381" s="50"/>
      <c r="S381" s="50"/>
      <c r="T381" s="51"/>
      <c r="U381" s="29"/>
    </row>
    <row r="382" spans="1:21" s="2" customFormat="1" ht="24.2" customHeight="1" x14ac:dyDescent="0.2">
      <c r="A382" s="29"/>
      <c r="B382" s="130"/>
      <c r="C382" s="160">
        <v>69</v>
      </c>
      <c r="D382" s="160" t="s">
        <v>188</v>
      </c>
      <c r="E382" s="161" t="s">
        <v>538</v>
      </c>
      <c r="F382" s="162" t="s">
        <v>539</v>
      </c>
      <c r="G382" s="163" t="s">
        <v>258</v>
      </c>
      <c r="H382" s="164">
        <v>12</v>
      </c>
      <c r="I382" s="338"/>
      <c r="J382" s="165">
        <f>ROUND(I382*H382,2)</f>
        <v>0</v>
      </c>
      <c r="K382" s="162" t="s">
        <v>3</v>
      </c>
      <c r="L382" s="166"/>
      <c r="M382" s="167" t="s">
        <v>3</v>
      </c>
      <c r="N382" s="168" t="s">
        <v>36</v>
      </c>
      <c r="O382" s="139">
        <v>0</v>
      </c>
      <c r="P382" s="139">
        <f>O382*H382</f>
        <v>0</v>
      </c>
      <c r="Q382" s="139">
        <v>3.0000000000000001E-3</v>
      </c>
      <c r="R382" s="139">
        <f>Q382*H382</f>
        <v>3.6000000000000004E-2</v>
      </c>
      <c r="S382" s="139">
        <v>0</v>
      </c>
      <c r="T382" s="140">
        <f>S382*H382</f>
        <v>0</v>
      </c>
      <c r="U382" s="29"/>
    </row>
    <row r="383" spans="1:21" s="2" customFormat="1" ht="16.5" customHeight="1" x14ac:dyDescent="0.2">
      <c r="A383" s="29"/>
      <c r="B383" s="130"/>
      <c r="C383" s="131">
        <v>70</v>
      </c>
      <c r="D383" s="131" t="s">
        <v>111</v>
      </c>
      <c r="E383" s="132" t="s">
        <v>294</v>
      </c>
      <c r="F383" s="133" t="s">
        <v>295</v>
      </c>
      <c r="G383" s="134" t="s">
        <v>175</v>
      </c>
      <c r="H383" s="135">
        <v>297</v>
      </c>
      <c r="I383" s="337"/>
      <c r="J383" s="136">
        <f>ROUND(I383*H383,2)</f>
        <v>0</v>
      </c>
      <c r="K383" s="133" t="s">
        <v>115</v>
      </c>
      <c r="L383" s="30"/>
      <c r="M383" s="137" t="s">
        <v>3</v>
      </c>
      <c r="N383" s="138" t="s">
        <v>36</v>
      </c>
      <c r="O383" s="139">
        <v>4.3999999999999997E-2</v>
      </c>
      <c r="P383" s="139">
        <f>O383*H383</f>
        <v>13.068</v>
      </c>
      <c r="Q383" s="139">
        <v>0</v>
      </c>
      <c r="R383" s="139">
        <f>Q383*H383</f>
        <v>0</v>
      </c>
      <c r="S383" s="139">
        <v>0</v>
      </c>
      <c r="T383" s="140">
        <f>S383*H383</f>
        <v>0</v>
      </c>
      <c r="U383" s="29"/>
    </row>
    <row r="384" spans="1:21" s="2" customFormat="1" x14ac:dyDescent="0.2">
      <c r="A384" s="29"/>
      <c r="B384" s="30"/>
      <c r="C384" s="29"/>
      <c r="D384" s="141" t="s">
        <v>117</v>
      </c>
      <c r="E384" s="29"/>
      <c r="F384" s="142" t="s">
        <v>296</v>
      </c>
      <c r="G384" s="29"/>
      <c r="H384" s="29"/>
      <c r="I384" s="29"/>
      <c r="J384" s="29"/>
      <c r="K384" s="29"/>
      <c r="L384" s="30"/>
      <c r="M384" s="143"/>
      <c r="N384" s="144"/>
      <c r="O384" s="50"/>
      <c r="P384" s="50"/>
      <c r="Q384" s="50"/>
      <c r="R384" s="50"/>
      <c r="S384" s="50"/>
      <c r="T384" s="51"/>
      <c r="U384" s="29"/>
    </row>
    <row r="385" spans="1:21" s="2" customFormat="1" ht="16.5" customHeight="1" x14ac:dyDescent="0.2">
      <c r="A385" s="29"/>
      <c r="B385" s="130"/>
      <c r="C385" s="131">
        <v>71</v>
      </c>
      <c r="D385" s="131" t="s">
        <v>111</v>
      </c>
      <c r="E385" s="132" t="s">
        <v>297</v>
      </c>
      <c r="F385" s="133" t="s">
        <v>298</v>
      </c>
      <c r="G385" s="134" t="s">
        <v>175</v>
      </c>
      <c r="H385" s="135">
        <v>297</v>
      </c>
      <c r="I385" s="337"/>
      <c r="J385" s="136">
        <f>ROUND(I385*H385,2)</f>
        <v>0</v>
      </c>
      <c r="K385" s="133" t="s">
        <v>115</v>
      </c>
      <c r="L385" s="30"/>
      <c r="M385" s="137" t="s">
        <v>3</v>
      </c>
      <c r="N385" s="138" t="s">
        <v>36</v>
      </c>
      <c r="O385" s="139">
        <v>7.9000000000000001E-2</v>
      </c>
      <c r="P385" s="139">
        <f>O385*H385</f>
        <v>23.463000000000001</v>
      </c>
      <c r="Q385" s="139">
        <v>5.5000000000000003E-7</v>
      </c>
      <c r="R385" s="139">
        <f>Q385*H385</f>
        <v>1.6335000000000001E-4</v>
      </c>
      <c r="S385" s="139">
        <v>0</v>
      </c>
      <c r="T385" s="140">
        <f>S385*H385</f>
        <v>0</v>
      </c>
      <c r="U385" s="29"/>
    </row>
    <row r="386" spans="1:21" s="2" customFormat="1" x14ac:dyDescent="0.2">
      <c r="A386" s="29"/>
      <c r="B386" s="30"/>
      <c r="C386" s="29"/>
      <c r="D386" s="141" t="s">
        <v>117</v>
      </c>
      <c r="E386" s="29"/>
      <c r="F386" s="142" t="s">
        <v>299</v>
      </c>
      <c r="G386" s="29"/>
      <c r="H386" s="29"/>
      <c r="I386" s="29"/>
      <c r="J386" s="29"/>
      <c r="K386" s="29"/>
      <c r="L386" s="30"/>
      <c r="M386" s="143"/>
      <c r="N386" s="144"/>
      <c r="O386" s="50"/>
      <c r="P386" s="50"/>
      <c r="Q386" s="50"/>
      <c r="R386" s="50"/>
      <c r="S386" s="50"/>
      <c r="T386" s="51"/>
      <c r="U386" s="29"/>
    </row>
    <row r="387" spans="1:21" s="2" customFormat="1" ht="16.5" customHeight="1" x14ac:dyDescent="0.2">
      <c r="A387" s="29"/>
      <c r="B387" s="130"/>
      <c r="C387" s="131">
        <v>72</v>
      </c>
      <c r="D387" s="131" t="s">
        <v>111</v>
      </c>
      <c r="E387" s="132" t="s">
        <v>540</v>
      </c>
      <c r="F387" s="133" t="s">
        <v>541</v>
      </c>
      <c r="G387" s="134" t="s">
        <v>258</v>
      </c>
      <c r="H387" s="135">
        <v>12</v>
      </c>
      <c r="I387" s="337"/>
      <c r="J387" s="136">
        <f>ROUND(I387*H387,2)</f>
        <v>0</v>
      </c>
      <c r="K387" s="133" t="s">
        <v>115</v>
      </c>
      <c r="L387" s="30"/>
      <c r="M387" s="137" t="s">
        <v>3</v>
      </c>
      <c r="N387" s="138" t="s">
        <v>36</v>
      </c>
      <c r="O387" s="139">
        <v>0.77200000000000002</v>
      </c>
      <c r="P387" s="139">
        <f>O387*H387</f>
        <v>9.2639999999999993</v>
      </c>
      <c r="Q387" s="139">
        <v>0.04</v>
      </c>
      <c r="R387" s="139">
        <f>Q387*H387</f>
        <v>0.48</v>
      </c>
      <c r="S387" s="139">
        <v>0</v>
      </c>
      <c r="T387" s="140">
        <f>S387*H387</f>
        <v>0</v>
      </c>
      <c r="U387" s="29"/>
    </row>
    <row r="388" spans="1:21" s="2" customFormat="1" x14ac:dyDescent="0.2">
      <c r="A388" s="29"/>
      <c r="B388" s="30"/>
      <c r="C388" s="29"/>
      <c r="D388" s="141" t="s">
        <v>117</v>
      </c>
      <c r="E388" s="29"/>
      <c r="F388" s="142" t="s">
        <v>542</v>
      </c>
      <c r="G388" s="29"/>
      <c r="H388" s="29"/>
      <c r="I388" s="29"/>
      <c r="J388" s="29"/>
      <c r="K388" s="29"/>
      <c r="L388" s="30"/>
      <c r="M388" s="143"/>
      <c r="N388" s="144"/>
      <c r="O388" s="50"/>
      <c r="P388" s="50"/>
      <c r="Q388" s="50"/>
      <c r="R388" s="50"/>
      <c r="S388" s="50"/>
      <c r="T388" s="51"/>
      <c r="U388" s="29"/>
    </row>
    <row r="389" spans="1:21" s="2" customFormat="1" ht="24.2" customHeight="1" x14ac:dyDescent="0.2">
      <c r="A389" s="29"/>
      <c r="B389" s="130"/>
      <c r="C389" s="160">
        <v>73</v>
      </c>
      <c r="D389" s="160" t="s">
        <v>188</v>
      </c>
      <c r="E389" s="161" t="s">
        <v>543</v>
      </c>
      <c r="F389" s="162" t="s">
        <v>544</v>
      </c>
      <c r="G389" s="163" t="s">
        <v>258</v>
      </c>
      <c r="H389" s="164">
        <v>12</v>
      </c>
      <c r="I389" s="338"/>
      <c r="J389" s="165">
        <f>ROUND(I389*H389,2)</f>
        <v>0</v>
      </c>
      <c r="K389" s="162" t="s">
        <v>3</v>
      </c>
      <c r="L389" s="166"/>
      <c r="M389" s="167" t="s">
        <v>3</v>
      </c>
      <c r="N389" s="168" t="s">
        <v>36</v>
      </c>
      <c r="O389" s="139">
        <v>0</v>
      </c>
      <c r="P389" s="139">
        <f>O389*H389</f>
        <v>0</v>
      </c>
      <c r="Q389" s="139">
        <v>7.1000000000000004E-3</v>
      </c>
      <c r="R389" s="139">
        <f>Q389*H389</f>
        <v>8.5199999999999998E-2</v>
      </c>
      <c r="S389" s="139">
        <v>0</v>
      </c>
      <c r="T389" s="140">
        <f>S389*H389</f>
        <v>0</v>
      </c>
      <c r="U389" s="29"/>
    </row>
    <row r="390" spans="1:21" s="2" customFormat="1" ht="16.5" customHeight="1" x14ac:dyDescent="0.2">
      <c r="A390" s="29"/>
      <c r="B390" s="130"/>
      <c r="C390" s="131">
        <v>74</v>
      </c>
      <c r="D390" s="131" t="s">
        <v>111</v>
      </c>
      <c r="E390" s="132" t="s">
        <v>300</v>
      </c>
      <c r="F390" s="133" t="s">
        <v>301</v>
      </c>
      <c r="G390" s="134" t="s">
        <v>258</v>
      </c>
      <c r="H390" s="135">
        <v>2</v>
      </c>
      <c r="I390" s="337"/>
      <c r="J390" s="136">
        <f>ROUND(I390*H390,2)</f>
        <v>0</v>
      </c>
      <c r="K390" s="133" t="s">
        <v>115</v>
      </c>
      <c r="L390" s="30"/>
      <c r="M390" s="137" t="s">
        <v>3</v>
      </c>
      <c r="N390" s="138" t="s">
        <v>36</v>
      </c>
      <c r="O390" s="139">
        <v>0.86299999999999999</v>
      </c>
      <c r="P390" s="139">
        <f>O390*H390</f>
        <v>1.726</v>
      </c>
      <c r="Q390" s="139">
        <v>0.04</v>
      </c>
      <c r="R390" s="139">
        <f>Q390*H390</f>
        <v>0.08</v>
      </c>
      <c r="S390" s="139">
        <v>0</v>
      </c>
      <c r="T390" s="140">
        <f>S390*H390</f>
        <v>0</v>
      </c>
      <c r="U390" s="29"/>
    </row>
    <row r="391" spans="1:21" s="2" customFormat="1" x14ac:dyDescent="0.2">
      <c r="A391" s="29"/>
      <c r="B391" s="30"/>
      <c r="C391" s="29"/>
      <c r="D391" s="141" t="s">
        <v>117</v>
      </c>
      <c r="E391" s="29"/>
      <c r="F391" s="142" t="s">
        <v>302</v>
      </c>
      <c r="G391" s="29"/>
      <c r="H391" s="29"/>
      <c r="I391" s="29"/>
      <c r="J391" s="29"/>
      <c r="K391" s="29"/>
      <c r="L391" s="30"/>
      <c r="M391" s="143"/>
      <c r="N391" s="144"/>
      <c r="O391" s="50"/>
      <c r="P391" s="50"/>
      <c r="Q391" s="50"/>
      <c r="R391" s="50"/>
      <c r="S391" s="50"/>
      <c r="T391" s="51"/>
      <c r="U391" s="29"/>
    </row>
    <row r="392" spans="1:21" s="2" customFormat="1" ht="24.2" customHeight="1" x14ac:dyDescent="0.2">
      <c r="A392" s="29"/>
      <c r="B392" s="130"/>
      <c r="C392" s="160">
        <v>75</v>
      </c>
      <c r="D392" s="160" t="s">
        <v>188</v>
      </c>
      <c r="E392" s="161" t="s">
        <v>305</v>
      </c>
      <c r="F392" s="162" t="s">
        <v>306</v>
      </c>
      <c r="G392" s="163" t="s">
        <v>258</v>
      </c>
      <c r="H392" s="164">
        <v>2</v>
      </c>
      <c r="I392" s="338"/>
      <c r="J392" s="165">
        <f>ROUND(I392*H392,2)</f>
        <v>0</v>
      </c>
      <c r="K392" s="162" t="s">
        <v>3</v>
      </c>
      <c r="L392" s="166"/>
      <c r="M392" s="167" t="s">
        <v>3</v>
      </c>
      <c r="N392" s="168" t="s">
        <v>36</v>
      </c>
      <c r="O392" s="139">
        <v>0</v>
      </c>
      <c r="P392" s="139">
        <f>O392*H392</f>
        <v>0</v>
      </c>
      <c r="Q392" s="139">
        <v>1.1299999999999999E-2</v>
      </c>
      <c r="R392" s="139">
        <f>Q392*H392</f>
        <v>2.2599999999999999E-2</v>
      </c>
      <c r="S392" s="139">
        <v>0</v>
      </c>
      <c r="T392" s="140">
        <f>S392*H392</f>
        <v>0</v>
      </c>
      <c r="U392" s="29"/>
    </row>
    <row r="393" spans="1:21" s="2" customFormat="1" ht="16.5" customHeight="1" x14ac:dyDescent="0.2">
      <c r="A393" s="29"/>
      <c r="B393" s="130"/>
      <c r="C393" s="131">
        <v>76</v>
      </c>
      <c r="D393" s="131" t="s">
        <v>111</v>
      </c>
      <c r="E393" s="132" t="s">
        <v>307</v>
      </c>
      <c r="F393" s="133" t="s">
        <v>308</v>
      </c>
      <c r="G393" s="134" t="s">
        <v>258</v>
      </c>
      <c r="H393" s="135">
        <v>2</v>
      </c>
      <c r="I393" s="337"/>
      <c r="J393" s="136">
        <f>ROUND(I393*H393,2)</f>
        <v>0</v>
      </c>
      <c r="K393" s="133" t="s">
        <v>115</v>
      </c>
      <c r="L393" s="30"/>
      <c r="M393" s="137" t="s">
        <v>3</v>
      </c>
      <c r="N393" s="138" t="s">
        <v>36</v>
      </c>
      <c r="O393" s="139">
        <v>1.1819999999999999</v>
      </c>
      <c r="P393" s="139">
        <f>O393*H393</f>
        <v>2.3639999999999999</v>
      </c>
      <c r="Q393" s="139">
        <v>0.05</v>
      </c>
      <c r="R393" s="139">
        <f>Q393*H393</f>
        <v>0.1</v>
      </c>
      <c r="S393" s="139">
        <v>0</v>
      </c>
      <c r="T393" s="140">
        <f>S393*H393</f>
        <v>0</v>
      </c>
      <c r="U393" s="29"/>
    </row>
    <row r="394" spans="1:21" s="2" customFormat="1" x14ac:dyDescent="0.2">
      <c r="A394" s="29"/>
      <c r="B394" s="30"/>
      <c r="C394" s="29"/>
      <c r="D394" s="141" t="s">
        <v>117</v>
      </c>
      <c r="E394" s="29"/>
      <c r="F394" s="142" t="s">
        <v>309</v>
      </c>
      <c r="G394" s="29"/>
      <c r="H394" s="29"/>
      <c r="I394" s="29"/>
      <c r="J394" s="29"/>
      <c r="K394" s="29"/>
      <c r="L394" s="30"/>
      <c r="M394" s="143"/>
      <c r="N394" s="144"/>
      <c r="O394" s="50"/>
      <c r="P394" s="50"/>
      <c r="Q394" s="50"/>
      <c r="R394" s="50"/>
      <c r="S394" s="50"/>
      <c r="T394" s="51"/>
      <c r="U394" s="29"/>
    </row>
    <row r="395" spans="1:21" s="2" customFormat="1" ht="24.2" customHeight="1" x14ac:dyDescent="0.2">
      <c r="A395" s="29"/>
      <c r="B395" s="130"/>
      <c r="C395" s="160">
        <v>77</v>
      </c>
      <c r="D395" s="160" t="s">
        <v>188</v>
      </c>
      <c r="E395" s="161" t="s">
        <v>545</v>
      </c>
      <c r="F395" s="162" t="s">
        <v>546</v>
      </c>
      <c r="G395" s="163" t="s">
        <v>258</v>
      </c>
      <c r="H395" s="164">
        <v>2</v>
      </c>
      <c r="I395" s="338"/>
      <c r="J395" s="165">
        <f>ROUND(I395*H395,2)</f>
        <v>0</v>
      </c>
      <c r="K395" s="162" t="s">
        <v>3</v>
      </c>
      <c r="L395" s="166"/>
      <c r="M395" s="167" t="s">
        <v>3</v>
      </c>
      <c r="N395" s="168" t="s">
        <v>36</v>
      </c>
      <c r="O395" s="139">
        <v>0</v>
      </c>
      <c r="P395" s="139">
        <f>O395*H395</f>
        <v>0</v>
      </c>
      <c r="Q395" s="139">
        <v>2.5649999999999999E-2</v>
      </c>
      <c r="R395" s="139">
        <f>Q395*H395</f>
        <v>5.1299999999999998E-2</v>
      </c>
      <c r="S395" s="139">
        <v>0</v>
      </c>
      <c r="T395" s="140">
        <f>S395*H395</f>
        <v>0</v>
      </c>
      <c r="U395" s="29"/>
    </row>
    <row r="396" spans="1:21" s="2" customFormat="1" ht="24.2" customHeight="1" x14ac:dyDescent="0.2">
      <c r="A396" s="29"/>
      <c r="B396" s="130"/>
      <c r="C396" s="131">
        <v>78</v>
      </c>
      <c r="D396" s="131" t="s">
        <v>111</v>
      </c>
      <c r="E396" s="132" t="s">
        <v>310</v>
      </c>
      <c r="F396" s="133" t="s">
        <v>311</v>
      </c>
      <c r="G396" s="134" t="s">
        <v>175</v>
      </c>
      <c r="H396" s="135">
        <v>297</v>
      </c>
      <c r="I396" s="337"/>
      <c r="J396" s="136">
        <f>ROUND(I396*H396,2)</f>
        <v>0</v>
      </c>
      <c r="K396" s="133" t="s">
        <v>3</v>
      </c>
      <c r="L396" s="30"/>
      <c r="M396" s="137" t="s">
        <v>3</v>
      </c>
      <c r="N396" s="138" t="s">
        <v>36</v>
      </c>
      <c r="O396" s="139">
        <v>0</v>
      </c>
      <c r="P396" s="139">
        <f>O396*H396</f>
        <v>0</v>
      </c>
      <c r="Q396" s="139">
        <v>0</v>
      </c>
      <c r="R396" s="139">
        <f>Q396*H396</f>
        <v>0</v>
      </c>
      <c r="S396" s="139">
        <v>0</v>
      </c>
      <c r="T396" s="140">
        <f>S396*H396</f>
        <v>0</v>
      </c>
      <c r="U396" s="29"/>
    </row>
    <row r="397" spans="1:21" s="12" customFormat="1" ht="22.9" customHeight="1" x14ac:dyDescent="0.2">
      <c r="B397" s="120"/>
      <c r="D397" s="121" t="s">
        <v>64</v>
      </c>
      <c r="E397" s="128" t="s">
        <v>172</v>
      </c>
      <c r="F397" s="128" t="s">
        <v>547</v>
      </c>
      <c r="J397" s="129">
        <f>SUM(J398)</f>
        <v>0</v>
      </c>
      <c r="L397" s="120"/>
      <c r="M397" s="124"/>
      <c r="N397" s="125"/>
      <c r="O397" s="125"/>
      <c r="P397" s="126">
        <f>SUM(P398:P403)</f>
        <v>7.9050000000000002</v>
      </c>
      <c r="Q397" s="125"/>
      <c r="R397" s="126">
        <f>SUM(R398:R403)</f>
        <v>6.6045000000000009E-5</v>
      </c>
      <c r="S397" s="125"/>
      <c r="T397" s="127">
        <f>SUM(T398:T403)</f>
        <v>0</v>
      </c>
    </row>
    <row r="398" spans="1:21" s="2" customFormat="1" ht="16.5" customHeight="1" x14ac:dyDescent="0.2">
      <c r="A398" s="29"/>
      <c r="B398" s="130"/>
      <c r="C398" s="131">
        <v>79</v>
      </c>
      <c r="D398" s="131" t="s">
        <v>111</v>
      </c>
      <c r="E398" s="132" t="s">
        <v>548</v>
      </c>
      <c r="F398" s="133" t="s">
        <v>549</v>
      </c>
      <c r="G398" s="134" t="s">
        <v>175</v>
      </c>
      <c r="H398" s="135">
        <v>51</v>
      </c>
      <c r="I398" s="337"/>
      <c r="J398" s="136">
        <f>ROUND(I398*H398,2)</f>
        <v>0</v>
      </c>
      <c r="K398" s="133" t="s">
        <v>115</v>
      </c>
      <c r="L398" s="30"/>
      <c r="M398" s="137" t="s">
        <v>3</v>
      </c>
      <c r="N398" s="138" t="s">
        <v>36</v>
      </c>
      <c r="O398" s="139">
        <v>0.155</v>
      </c>
      <c r="P398" s="139">
        <f>O398*H398</f>
        <v>7.9050000000000002</v>
      </c>
      <c r="Q398" s="139">
        <v>1.2950000000000001E-6</v>
      </c>
      <c r="R398" s="139">
        <f>Q398*H398</f>
        <v>6.6045000000000009E-5</v>
      </c>
      <c r="S398" s="139">
        <v>0</v>
      </c>
      <c r="T398" s="140">
        <f>S398*H398</f>
        <v>0</v>
      </c>
      <c r="U398" s="29"/>
    </row>
    <row r="399" spans="1:21" s="2" customFormat="1" x14ac:dyDescent="0.2">
      <c r="A399" s="29"/>
      <c r="B399" s="30"/>
      <c r="C399" s="29"/>
      <c r="D399" s="141" t="s">
        <v>117</v>
      </c>
      <c r="E399" s="29"/>
      <c r="F399" s="142" t="s">
        <v>550</v>
      </c>
      <c r="G399" s="29"/>
      <c r="H399" s="29"/>
      <c r="I399" s="29"/>
      <c r="J399" s="29"/>
      <c r="K399" s="29"/>
      <c r="L399" s="30"/>
      <c r="M399" s="143"/>
      <c r="N399" s="144"/>
      <c r="O399" s="50"/>
      <c r="P399" s="50"/>
      <c r="Q399" s="50"/>
      <c r="R399" s="50"/>
      <c r="S399" s="50"/>
      <c r="T399" s="51"/>
      <c r="U399" s="29"/>
    </row>
    <row r="400" spans="1:21" s="13" customFormat="1" x14ac:dyDescent="0.2">
      <c r="B400" s="145"/>
      <c r="D400" s="146" t="s">
        <v>119</v>
      </c>
      <c r="E400" s="147" t="s">
        <v>3</v>
      </c>
      <c r="F400" s="148" t="s">
        <v>551</v>
      </c>
      <c r="H400" s="149">
        <v>24</v>
      </c>
      <c r="L400" s="145"/>
      <c r="M400" s="150"/>
      <c r="N400" s="151"/>
      <c r="O400" s="151"/>
      <c r="P400" s="151"/>
      <c r="Q400" s="151"/>
      <c r="R400" s="151"/>
      <c r="S400" s="151"/>
      <c r="T400" s="152"/>
    </row>
    <row r="401" spans="1:21" s="13" customFormat="1" x14ac:dyDescent="0.2">
      <c r="B401" s="145"/>
      <c r="D401" s="146" t="s">
        <v>119</v>
      </c>
      <c r="E401" s="147" t="s">
        <v>3</v>
      </c>
      <c r="F401" s="148" t="s">
        <v>552</v>
      </c>
      <c r="H401" s="149">
        <v>11</v>
      </c>
      <c r="L401" s="145"/>
      <c r="M401" s="150"/>
      <c r="N401" s="151"/>
      <c r="O401" s="151"/>
      <c r="P401" s="151"/>
      <c r="Q401" s="151"/>
      <c r="R401" s="151"/>
      <c r="S401" s="151"/>
      <c r="T401" s="152"/>
    </row>
    <row r="402" spans="1:21" s="13" customFormat="1" x14ac:dyDescent="0.2">
      <c r="B402" s="145"/>
      <c r="D402" s="146" t="s">
        <v>119</v>
      </c>
      <c r="E402" s="147" t="s">
        <v>3</v>
      </c>
      <c r="F402" s="148" t="s">
        <v>553</v>
      </c>
      <c r="H402" s="149">
        <v>16</v>
      </c>
      <c r="L402" s="145"/>
      <c r="M402" s="150"/>
      <c r="N402" s="151"/>
      <c r="O402" s="151"/>
      <c r="P402" s="151"/>
      <c r="Q402" s="151"/>
      <c r="R402" s="151"/>
      <c r="S402" s="151"/>
      <c r="T402" s="152"/>
    </row>
    <row r="403" spans="1:21" s="14" customFormat="1" x14ac:dyDescent="0.2">
      <c r="B403" s="153"/>
      <c r="D403" s="146" t="s">
        <v>119</v>
      </c>
      <c r="E403" s="154" t="s">
        <v>3</v>
      </c>
      <c r="F403" s="155" t="s">
        <v>125</v>
      </c>
      <c r="H403" s="156">
        <v>51</v>
      </c>
      <c r="L403" s="153"/>
      <c r="M403" s="157"/>
      <c r="N403" s="158"/>
      <c r="O403" s="158"/>
      <c r="P403" s="158"/>
      <c r="Q403" s="158"/>
      <c r="R403" s="158"/>
      <c r="S403" s="158"/>
      <c r="T403" s="159"/>
    </row>
    <row r="404" spans="1:21" s="12" customFormat="1" ht="22.9" customHeight="1" x14ac:dyDescent="0.2">
      <c r="B404" s="120"/>
      <c r="D404" s="121" t="s">
        <v>64</v>
      </c>
      <c r="E404" s="128" t="s">
        <v>312</v>
      </c>
      <c r="F404" s="128" t="s">
        <v>313</v>
      </c>
      <c r="J404" s="129">
        <f>SUM(J405:J410)</f>
        <v>0</v>
      </c>
      <c r="L404" s="120"/>
      <c r="M404" s="124"/>
      <c r="N404" s="125"/>
      <c r="O404" s="125"/>
      <c r="P404" s="126">
        <f>SUM(P405:P411)</f>
        <v>4.5937999999999999</v>
      </c>
      <c r="Q404" s="125"/>
      <c r="R404" s="126">
        <f>SUM(R405:R411)</f>
        <v>0</v>
      </c>
      <c r="S404" s="125"/>
      <c r="T404" s="127">
        <f>SUM(T405:T411)</f>
        <v>0</v>
      </c>
    </row>
    <row r="405" spans="1:21" s="2" customFormat="1" ht="24.2" customHeight="1" x14ac:dyDescent="0.2">
      <c r="A405" s="29"/>
      <c r="B405" s="130"/>
      <c r="C405" s="131">
        <v>80</v>
      </c>
      <c r="D405" s="131" t="s">
        <v>111</v>
      </c>
      <c r="E405" s="132" t="s">
        <v>314</v>
      </c>
      <c r="F405" s="133" t="s">
        <v>315</v>
      </c>
      <c r="G405" s="134" t="s">
        <v>212</v>
      </c>
      <c r="H405" s="135">
        <v>11.15</v>
      </c>
      <c r="I405" s="337"/>
      <c r="J405" s="136">
        <f>ROUND(I405*H405,2)</f>
        <v>0</v>
      </c>
      <c r="K405" s="133" t="s">
        <v>115</v>
      </c>
      <c r="L405" s="30"/>
      <c r="M405" s="137" t="s">
        <v>3</v>
      </c>
      <c r="N405" s="138" t="s">
        <v>36</v>
      </c>
      <c r="O405" s="139">
        <v>0.08</v>
      </c>
      <c r="P405" s="139">
        <f>O405*H405</f>
        <v>0.89200000000000002</v>
      </c>
      <c r="Q405" s="139">
        <v>0</v>
      </c>
      <c r="R405" s="139">
        <f>Q405*H405</f>
        <v>0</v>
      </c>
      <c r="S405" s="139">
        <v>0</v>
      </c>
      <c r="T405" s="140">
        <f>S405*H405</f>
        <v>0</v>
      </c>
      <c r="U405" s="29"/>
    </row>
    <row r="406" spans="1:21" s="2" customFormat="1" x14ac:dyDescent="0.2">
      <c r="A406" s="29"/>
      <c r="B406" s="30"/>
      <c r="C406" s="29"/>
      <c r="D406" s="141" t="s">
        <v>117</v>
      </c>
      <c r="E406" s="29"/>
      <c r="F406" s="142" t="s">
        <v>316</v>
      </c>
      <c r="G406" s="29"/>
      <c r="H406" s="29"/>
      <c r="I406" s="29"/>
      <c r="J406" s="29"/>
      <c r="K406" s="29"/>
      <c r="L406" s="30"/>
      <c r="M406" s="143"/>
      <c r="N406" s="144"/>
      <c r="O406" s="50"/>
      <c r="P406" s="50"/>
      <c r="Q406" s="50"/>
      <c r="R406" s="50"/>
      <c r="S406" s="50"/>
      <c r="T406" s="51"/>
      <c r="U406" s="29"/>
    </row>
    <row r="407" spans="1:21" s="2" customFormat="1" ht="24.2" customHeight="1" x14ac:dyDescent="0.2">
      <c r="A407" s="29"/>
      <c r="B407" s="130"/>
      <c r="C407" s="131">
        <v>81</v>
      </c>
      <c r="D407" s="131" t="s">
        <v>111</v>
      </c>
      <c r="E407" s="132" t="s">
        <v>317</v>
      </c>
      <c r="F407" s="133" t="s">
        <v>318</v>
      </c>
      <c r="G407" s="134" t="s">
        <v>212</v>
      </c>
      <c r="H407" s="135">
        <v>156.1</v>
      </c>
      <c r="I407" s="337"/>
      <c r="J407" s="136">
        <f>ROUND(I407*H407,2)</f>
        <v>0</v>
      </c>
      <c r="K407" s="133" t="s">
        <v>115</v>
      </c>
      <c r="L407" s="30"/>
      <c r="M407" s="137" t="s">
        <v>3</v>
      </c>
      <c r="N407" s="138" t="s">
        <v>36</v>
      </c>
      <c r="O407" s="139">
        <v>1.4E-2</v>
      </c>
      <c r="P407" s="139">
        <f>O407*H407</f>
        <v>2.1854</v>
      </c>
      <c r="Q407" s="139">
        <v>0</v>
      </c>
      <c r="R407" s="139">
        <f>Q407*H407</f>
        <v>0</v>
      </c>
      <c r="S407" s="139">
        <v>0</v>
      </c>
      <c r="T407" s="140">
        <f>S407*H407</f>
        <v>0</v>
      </c>
      <c r="U407" s="29"/>
    </row>
    <row r="408" spans="1:21" s="2" customFormat="1" x14ac:dyDescent="0.2">
      <c r="A408" s="29"/>
      <c r="B408" s="30"/>
      <c r="C408" s="29"/>
      <c r="D408" s="141" t="s">
        <v>117</v>
      </c>
      <c r="E408" s="29"/>
      <c r="F408" s="142" t="s">
        <v>319</v>
      </c>
      <c r="G408" s="29"/>
      <c r="H408" s="29"/>
      <c r="I408" s="29"/>
      <c r="J408" s="29"/>
      <c r="K408" s="29"/>
      <c r="L408" s="30"/>
      <c r="M408" s="143"/>
      <c r="N408" s="144"/>
      <c r="O408" s="50"/>
      <c r="P408" s="50"/>
      <c r="Q408" s="50"/>
      <c r="R408" s="50"/>
      <c r="S408" s="50"/>
      <c r="T408" s="51"/>
      <c r="U408" s="29"/>
    </row>
    <row r="409" spans="1:21" s="13" customFormat="1" x14ac:dyDescent="0.2">
      <c r="B409" s="145"/>
      <c r="D409" s="146" t="s">
        <v>119</v>
      </c>
      <c r="E409" s="147" t="s">
        <v>3</v>
      </c>
      <c r="F409" s="148" t="s">
        <v>554</v>
      </c>
      <c r="H409" s="149">
        <v>156.1</v>
      </c>
      <c r="L409" s="145"/>
      <c r="M409" s="150"/>
      <c r="N409" s="151"/>
      <c r="O409" s="151"/>
      <c r="P409" s="151"/>
      <c r="Q409" s="151"/>
      <c r="R409" s="151"/>
      <c r="S409" s="151"/>
      <c r="T409" s="152"/>
    </row>
    <row r="410" spans="1:21" s="2" customFormat="1" ht="16.5" customHeight="1" x14ac:dyDescent="0.2">
      <c r="A410" s="29"/>
      <c r="B410" s="130"/>
      <c r="C410" s="131">
        <v>82</v>
      </c>
      <c r="D410" s="131" t="s">
        <v>111</v>
      </c>
      <c r="E410" s="132" t="s">
        <v>321</v>
      </c>
      <c r="F410" s="133" t="s">
        <v>322</v>
      </c>
      <c r="G410" s="134" t="s">
        <v>212</v>
      </c>
      <c r="H410" s="135">
        <v>11.15</v>
      </c>
      <c r="I410" s="337"/>
      <c r="J410" s="136">
        <f>ROUND(I410*H410,2)</f>
        <v>0</v>
      </c>
      <c r="K410" s="133" t="s">
        <v>115</v>
      </c>
      <c r="L410" s="30"/>
      <c r="M410" s="137" t="s">
        <v>3</v>
      </c>
      <c r="N410" s="138" t="s">
        <v>36</v>
      </c>
      <c r="O410" s="139">
        <v>0.13600000000000001</v>
      </c>
      <c r="P410" s="139">
        <f>O410*H410</f>
        <v>1.5164000000000002</v>
      </c>
      <c r="Q410" s="139">
        <v>0</v>
      </c>
      <c r="R410" s="139">
        <f>Q410*H410</f>
        <v>0</v>
      </c>
      <c r="S410" s="139">
        <v>0</v>
      </c>
      <c r="T410" s="140">
        <f>S410*H410</f>
        <v>0</v>
      </c>
      <c r="U410" s="29"/>
    </row>
    <row r="411" spans="1:21" s="2" customFormat="1" x14ac:dyDescent="0.2">
      <c r="A411" s="29"/>
      <c r="B411" s="30"/>
      <c r="C411" s="29"/>
      <c r="D411" s="141" t="s">
        <v>117</v>
      </c>
      <c r="E411" s="29"/>
      <c r="F411" s="142" t="s">
        <v>323</v>
      </c>
      <c r="G411" s="29"/>
      <c r="H411" s="29"/>
      <c r="I411" s="29"/>
      <c r="J411" s="29"/>
      <c r="K411" s="29"/>
      <c r="L411" s="30"/>
      <c r="M411" s="143"/>
      <c r="N411" s="144"/>
      <c r="O411" s="50"/>
      <c r="P411" s="50"/>
      <c r="Q411" s="50"/>
      <c r="R411" s="50"/>
      <c r="S411" s="50"/>
      <c r="T411" s="51"/>
      <c r="U411" s="29"/>
    </row>
    <row r="412" spans="1:21" s="12" customFormat="1" ht="22.9" customHeight="1" x14ac:dyDescent="0.2">
      <c r="B412" s="120"/>
      <c r="D412" s="121" t="s">
        <v>64</v>
      </c>
      <c r="E412" s="128" t="s">
        <v>555</v>
      </c>
      <c r="F412" s="128" t="s">
        <v>556</v>
      </c>
      <c r="J412" s="129">
        <f>SUM(J413:J419)</f>
        <v>0</v>
      </c>
      <c r="L412" s="120"/>
      <c r="M412" s="124"/>
      <c r="N412" s="125"/>
      <c r="O412" s="125"/>
      <c r="P412" s="126">
        <f>SUM(P413:P420)</f>
        <v>12.254693999999999</v>
      </c>
      <c r="Q412" s="125"/>
      <c r="R412" s="126">
        <f>SUM(R413:R420)</f>
        <v>0</v>
      </c>
      <c r="S412" s="125"/>
      <c r="T412" s="127">
        <f>SUM(T413:T420)</f>
        <v>0</v>
      </c>
    </row>
    <row r="413" spans="1:21" s="2" customFormat="1" ht="24.2" customHeight="1" x14ac:dyDescent="0.2">
      <c r="A413" s="29"/>
      <c r="B413" s="130"/>
      <c r="C413" s="131">
        <v>83</v>
      </c>
      <c r="D413" s="131" t="s">
        <v>111</v>
      </c>
      <c r="E413" s="132" t="s">
        <v>557</v>
      </c>
      <c r="F413" s="133" t="s">
        <v>558</v>
      </c>
      <c r="G413" s="134" t="s">
        <v>212</v>
      </c>
      <c r="H413" s="135">
        <v>23.556999999999999</v>
      </c>
      <c r="I413" s="337"/>
      <c r="J413" s="136">
        <f>ROUND(I413*H413,2)</f>
        <v>0</v>
      </c>
      <c r="K413" s="133" t="s">
        <v>115</v>
      </c>
      <c r="L413" s="30"/>
      <c r="M413" s="137" t="s">
        <v>3</v>
      </c>
      <c r="N413" s="138" t="s">
        <v>36</v>
      </c>
      <c r="O413" s="139">
        <v>6.6000000000000003E-2</v>
      </c>
      <c r="P413" s="139">
        <f>O413*H413</f>
        <v>1.554762</v>
      </c>
      <c r="Q413" s="139">
        <v>0</v>
      </c>
      <c r="R413" s="139">
        <f>Q413*H413</f>
        <v>0</v>
      </c>
      <c r="S413" s="139">
        <v>0</v>
      </c>
      <c r="T413" s="140">
        <f>S413*H413</f>
        <v>0</v>
      </c>
      <c r="U413" s="29"/>
    </row>
    <row r="414" spans="1:21" s="2" customFormat="1" x14ac:dyDescent="0.2">
      <c r="A414" s="29"/>
      <c r="B414" s="30"/>
      <c r="C414" s="29"/>
      <c r="D414" s="141" t="s">
        <v>117</v>
      </c>
      <c r="E414" s="29"/>
      <c r="F414" s="142" t="s">
        <v>559</v>
      </c>
      <c r="G414" s="29"/>
      <c r="H414" s="29"/>
      <c r="I414" s="29"/>
      <c r="J414" s="29"/>
      <c r="K414" s="29"/>
      <c r="L414" s="30"/>
      <c r="M414" s="143"/>
      <c r="N414" s="144"/>
      <c r="O414" s="50"/>
      <c r="P414" s="50"/>
      <c r="Q414" s="50"/>
      <c r="R414" s="50"/>
      <c r="S414" s="50"/>
      <c r="T414" s="51"/>
      <c r="U414" s="29"/>
    </row>
    <row r="415" spans="1:21" s="13" customFormat="1" x14ac:dyDescent="0.2">
      <c r="B415" s="145"/>
      <c r="D415" s="146" t="s">
        <v>119</v>
      </c>
      <c r="E415" s="147" t="s">
        <v>3</v>
      </c>
      <c r="F415" s="148" t="s">
        <v>560</v>
      </c>
      <c r="H415" s="149">
        <v>23.556999999999999</v>
      </c>
      <c r="L415" s="145"/>
      <c r="M415" s="150"/>
      <c r="N415" s="151"/>
      <c r="O415" s="151"/>
      <c r="P415" s="151"/>
      <c r="Q415" s="151"/>
      <c r="R415" s="151"/>
      <c r="S415" s="151"/>
      <c r="T415" s="152"/>
    </row>
    <row r="416" spans="1:21" s="2" customFormat="1" ht="33" customHeight="1" x14ac:dyDescent="0.2">
      <c r="A416" s="29"/>
      <c r="B416" s="130"/>
      <c r="C416" s="131">
        <v>84</v>
      </c>
      <c r="D416" s="131" t="s">
        <v>111</v>
      </c>
      <c r="E416" s="132" t="s">
        <v>561</v>
      </c>
      <c r="F416" s="133" t="s">
        <v>562</v>
      </c>
      <c r="G416" s="134" t="s">
        <v>212</v>
      </c>
      <c r="H416" s="135">
        <v>94.227999999999994</v>
      </c>
      <c r="I416" s="337"/>
      <c r="J416" s="136">
        <f>ROUND(I416*H416,2)</f>
        <v>0</v>
      </c>
      <c r="K416" s="133" t="s">
        <v>115</v>
      </c>
      <c r="L416" s="30"/>
      <c r="M416" s="137" t="s">
        <v>3</v>
      </c>
      <c r="N416" s="138" t="s">
        <v>36</v>
      </c>
      <c r="O416" s="139">
        <v>1.9E-2</v>
      </c>
      <c r="P416" s="139">
        <f>O416*H416</f>
        <v>1.7903319999999998</v>
      </c>
      <c r="Q416" s="139">
        <v>0</v>
      </c>
      <c r="R416" s="139">
        <f>Q416*H416</f>
        <v>0</v>
      </c>
      <c r="S416" s="139">
        <v>0</v>
      </c>
      <c r="T416" s="140">
        <f>S416*H416</f>
        <v>0</v>
      </c>
      <c r="U416" s="29"/>
    </row>
    <row r="417" spans="1:21" s="2" customFormat="1" x14ac:dyDescent="0.2">
      <c r="A417" s="29"/>
      <c r="B417" s="30"/>
      <c r="C417" s="29"/>
      <c r="D417" s="141" t="s">
        <v>117</v>
      </c>
      <c r="E417" s="29"/>
      <c r="F417" s="142" t="s">
        <v>563</v>
      </c>
      <c r="G417" s="29"/>
      <c r="H417" s="29"/>
      <c r="I417" s="29"/>
      <c r="J417" s="29"/>
      <c r="K417" s="29"/>
      <c r="L417" s="30"/>
      <c r="M417" s="143"/>
      <c r="N417" s="144"/>
      <c r="O417" s="50"/>
      <c r="P417" s="50"/>
      <c r="Q417" s="50"/>
      <c r="R417" s="50"/>
      <c r="S417" s="50"/>
      <c r="T417" s="51"/>
      <c r="U417" s="29"/>
    </row>
    <row r="418" spans="1:21" s="13" customFormat="1" x14ac:dyDescent="0.2">
      <c r="B418" s="145"/>
      <c r="D418" s="146" t="s">
        <v>119</v>
      </c>
      <c r="E418" s="147" t="s">
        <v>3</v>
      </c>
      <c r="F418" s="148" t="s">
        <v>564</v>
      </c>
      <c r="H418" s="149">
        <v>94.227999999999994</v>
      </c>
      <c r="L418" s="145"/>
      <c r="M418" s="150"/>
      <c r="N418" s="151"/>
      <c r="O418" s="151"/>
      <c r="P418" s="151"/>
      <c r="Q418" s="151"/>
      <c r="R418" s="151"/>
      <c r="S418" s="151"/>
      <c r="T418" s="152"/>
    </row>
    <row r="419" spans="1:21" s="2" customFormat="1" ht="24.2" customHeight="1" x14ac:dyDescent="0.2">
      <c r="A419" s="29"/>
      <c r="B419" s="130"/>
      <c r="C419" s="131">
        <v>85</v>
      </c>
      <c r="D419" s="131" t="s">
        <v>111</v>
      </c>
      <c r="E419" s="132" t="s">
        <v>565</v>
      </c>
      <c r="F419" s="133" t="s">
        <v>566</v>
      </c>
      <c r="G419" s="134" t="s">
        <v>212</v>
      </c>
      <c r="H419" s="135">
        <v>6.02</v>
      </c>
      <c r="I419" s="337"/>
      <c r="J419" s="136">
        <f>ROUND(I419*H419,2)</f>
        <v>0</v>
      </c>
      <c r="K419" s="133" t="s">
        <v>115</v>
      </c>
      <c r="L419" s="30"/>
      <c r="M419" s="137" t="s">
        <v>3</v>
      </c>
      <c r="N419" s="138" t="s">
        <v>36</v>
      </c>
      <c r="O419" s="139">
        <v>1.48</v>
      </c>
      <c r="P419" s="139">
        <f>O419*H419</f>
        <v>8.9095999999999993</v>
      </c>
      <c r="Q419" s="139">
        <v>0</v>
      </c>
      <c r="R419" s="139">
        <f>Q419*H419</f>
        <v>0</v>
      </c>
      <c r="S419" s="139">
        <v>0</v>
      </c>
      <c r="T419" s="140">
        <f>S419*H419</f>
        <v>0</v>
      </c>
      <c r="U419" s="29"/>
    </row>
    <row r="420" spans="1:21" s="2" customFormat="1" x14ac:dyDescent="0.2">
      <c r="A420" s="29"/>
      <c r="B420" s="30"/>
      <c r="C420" s="29"/>
      <c r="D420" s="141" t="s">
        <v>117</v>
      </c>
      <c r="E420" s="29"/>
      <c r="F420" s="142" t="s">
        <v>567</v>
      </c>
      <c r="G420" s="29"/>
      <c r="H420" s="29"/>
      <c r="I420" s="29"/>
      <c r="J420" s="29"/>
      <c r="K420" s="29"/>
      <c r="L420" s="30"/>
      <c r="M420" s="143"/>
      <c r="N420" s="144"/>
      <c r="O420" s="50"/>
      <c r="P420" s="50"/>
      <c r="Q420" s="50"/>
      <c r="R420" s="50"/>
      <c r="S420" s="50"/>
      <c r="T420" s="51"/>
      <c r="U420" s="29"/>
    </row>
    <row r="421" spans="1:21" s="12" customFormat="1" ht="25.9" customHeight="1" x14ac:dyDescent="0.2">
      <c r="B421" s="120"/>
      <c r="D421" s="121" t="s">
        <v>64</v>
      </c>
      <c r="E421" s="122" t="s">
        <v>327</v>
      </c>
      <c r="F421" s="122" t="s">
        <v>328</v>
      </c>
      <c r="J421" s="123">
        <f>J422</f>
        <v>0</v>
      </c>
      <c r="L421" s="120"/>
      <c r="M421" s="124"/>
      <c r="N421" s="125"/>
      <c r="O421" s="125"/>
      <c r="P421" s="126">
        <f>P422</f>
        <v>0.40499999999999997</v>
      </c>
      <c r="Q421" s="125"/>
      <c r="R421" s="126">
        <f>R422</f>
        <v>3.4971000000000004E-4</v>
      </c>
      <c r="S421" s="125"/>
      <c r="T421" s="127">
        <f>T422</f>
        <v>0</v>
      </c>
    </row>
    <row r="422" spans="1:21" s="12" customFormat="1" ht="22.9" customHeight="1" x14ac:dyDescent="0.2">
      <c r="B422" s="120"/>
      <c r="D422" s="121" t="s">
        <v>64</v>
      </c>
      <c r="E422" s="128" t="s">
        <v>329</v>
      </c>
      <c r="F422" s="128" t="s">
        <v>330</v>
      </c>
      <c r="J422" s="129">
        <f>SUM(J423)</f>
        <v>0</v>
      </c>
      <c r="L422" s="120"/>
      <c r="M422" s="124"/>
      <c r="N422" s="125"/>
      <c r="O422" s="125"/>
      <c r="P422" s="126">
        <f>SUM(P423:P425)</f>
        <v>0.40499999999999997</v>
      </c>
      <c r="Q422" s="125"/>
      <c r="R422" s="126">
        <f>SUM(R423:R425)</f>
        <v>3.4971000000000004E-4</v>
      </c>
      <c r="S422" s="125"/>
      <c r="T422" s="127">
        <f>SUM(T423:T425)</f>
        <v>0</v>
      </c>
    </row>
    <row r="423" spans="1:21" s="2" customFormat="1" ht="24.2" customHeight="1" x14ac:dyDescent="0.2">
      <c r="A423" s="29"/>
      <c r="B423" s="130"/>
      <c r="C423" s="131">
        <v>86</v>
      </c>
      <c r="D423" s="131" t="s">
        <v>111</v>
      </c>
      <c r="E423" s="132" t="s">
        <v>331</v>
      </c>
      <c r="F423" s="133" t="s">
        <v>332</v>
      </c>
      <c r="G423" s="134" t="s">
        <v>175</v>
      </c>
      <c r="H423" s="135">
        <v>7.5</v>
      </c>
      <c r="I423" s="337"/>
      <c r="J423" s="136">
        <f>ROUND(I423*H423,2)</f>
        <v>0</v>
      </c>
      <c r="K423" s="133" t="s">
        <v>115</v>
      </c>
      <c r="L423" s="30"/>
      <c r="M423" s="137" t="s">
        <v>3</v>
      </c>
      <c r="N423" s="138" t="s">
        <v>36</v>
      </c>
      <c r="O423" s="139">
        <v>5.3999999999999999E-2</v>
      </c>
      <c r="P423" s="139">
        <f>O423*H423</f>
        <v>0.40499999999999997</v>
      </c>
      <c r="Q423" s="139">
        <v>4.6628000000000001E-5</v>
      </c>
      <c r="R423" s="139">
        <f>Q423*H423</f>
        <v>3.4971000000000004E-4</v>
      </c>
      <c r="S423" s="139">
        <v>0</v>
      </c>
      <c r="T423" s="140">
        <f>S423*H423</f>
        <v>0</v>
      </c>
      <c r="U423" s="29"/>
    </row>
    <row r="424" spans="1:21" s="2" customFormat="1" x14ac:dyDescent="0.2">
      <c r="A424" s="29"/>
      <c r="B424" s="30"/>
      <c r="C424" s="29"/>
      <c r="D424" s="141" t="s">
        <v>117</v>
      </c>
      <c r="E424" s="29"/>
      <c r="F424" s="142" t="s">
        <v>333</v>
      </c>
      <c r="G424" s="29"/>
      <c r="H424" s="29"/>
      <c r="I424" s="29"/>
      <c r="J424" s="29"/>
      <c r="K424" s="29"/>
      <c r="L424" s="30"/>
      <c r="M424" s="143"/>
      <c r="N424" s="144"/>
      <c r="O424" s="50"/>
      <c r="P424" s="50"/>
      <c r="Q424" s="50"/>
      <c r="R424" s="50"/>
      <c r="S424" s="50"/>
      <c r="T424" s="51"/>
      <c r="U424" s="29"/>
    </row>
    <row r="425" spans="1:21" s="13" customFormat="1" x14ac:dyDescent="0.2">
      <c r="B425" s="145"/>
      <c r="D425" s="146" t="s">
        <v>119</v>
      </c>
      <c r="E425" s="147" t="s">
        <v>3</v>
      </c>
      <c r="F425" s="148" t="s">
        <v>443</v>
      </c>
      <c r="H425" s="149">
        <v>7.5</v>
      </c>
      <c r="L425" s="145"/>
      <c r="M425" s="176"/>
      <c r="N425" s="177"/>
      <c r="O425" s="177"/>
      <c r="P425" s="177"/>
      <c r="Q425" s="177"/>
      <c r="R425" s="177"/>
      <c r="S425" s="177"/>
      <c r="T425" s="178"/>
    </row>
    <row r="426" spans="1:21" s="2" customFormat="1" ht="6.95" customHeight="1" x14ac:dyDescent="0.2">
      <c r="A426" s="29"/>
      <c r="B426" s="39"/>
      <c r="C426" s="40"/>
      <c r="D426" s="40"/>
      <c r="E426" s="40"/>
      <c r="F426" s="40"/>
      <c r="G426" s="40"/>
      <c r="H426" s="40"/>
      <c r="I426" s="40"/>
      <c r="J426" s="40"/>
      <c r="K426" s="40"/>
      <c r="L426" s="30"/>
      <c r="M426" s="29"/>
      <c r="O426" s="29"/>
      <c r="P426" s="29"/>
      <c r="Q426" s="29"/>
      <c r="R426" s="29"/>
      <c r="S426" s="29"/>
      <c r="T426" s="29"/>
      <c r="U426" s="29"/>
    </row>
  </sheetData>
  <autoFilter ref="C89:K425"/>
  <mergeCells count="8">
    <mergeCell ref="E80:H80"/>
    <mergeCell ref="E82:H82"/>
    <mergeCell ref="L2:U2"/>
    <mergeCell ref="E7:H7"/>
    <mergeCell ref="E9:H9"/>
    <mergeCell ref="E27:H27"/>
    <mergeCell ref="E48:H48"/>
    <mergeCell ref="E50:H50"/>
  </mergeCells>
  <hyperlinks>
    <hyperlink ref="F94" r:id="rId1"/>
    <hyperlink ref="F104" r:id="rId2"/>
    <hyperlink ref="F107" r:id="rId3"/>
    <hyperlink ref="F118" r:id="rId4"/>
    <hyperlink ref="F120" r:id="rId5"/>
    <hyperlink ref="F122" r:id="rId6"/>
    <hyperlink ref="F124" r:id="rId7"/>
    <hyperlink ref="F126" r:id="rId8"/>
    <hyperlink ref="F129" r:id="rId9"/>
    <hyperlink ref="F132" r:id="rId10"/>
    <hyperlink ref="F135" r:id="rId11"/>
    <hyperlink ref="F147" r:id="rId12"/>
    <hyperlink ref="F150" r:id="rId13"/>
    <hyperlink ref="F167" r:id="rId14"/>
    <hyperlink ref="F175" r:id="rId15"/>
    <hyperlink ref="F192" r:id="rId16"/>
    <hyperlink ref="F200" r:id="rId17"/>
    <hyperlink ref="F207" r:id="rId18"/>
    <hyperlink ref="F214" r:id="rId19"/>
    <hyperlink ref="F216" r:id="rId20"/>
    <hyperlink ref="F222" r:id="rId21"/>
    <hyperlink ref="F227" r:id="rId22"/>
    <hyperlink ref="F230" r:id="rId23"/>
    <hyperlink ref="F242" r:id="rId24"/>
    <hyperlink ref="F245" r:id="rId25"/>
    <hyperlink ref="F259" r:id="rId26"/>
    <hyperlink ref="F261" r:id="rId27"/>
    <hyperlink ref="F274" r:id="rId28"/>
    <hyperlink ref="F277" r:id="rId29"/>
    <hyperlink ref="F280" r:id="rId30"/>
    <hyperlink ref="F287" r:id="rId31"/>
    <hyperlink ref="F292" r:id="rId32"/>
    <hyperlink ref="F295" r:id="rId33"/>
    <hyperlink ref="F300" r:id="rId34"/>
    <hyperlink ref="F302" r:id="rId35"/>
    <hyperlink ref="F306" r:id="rId36"/>
    <hyperlink ref="F318" r:id="rId37"/>
    <hyperlink ref="F329" r:id="rId38"/>
    <hyperlink ref="F331" r:id="rId39"/>
    <hyperlink ref="F333" r:id="rId40"/>
    <hyperlink ref="F335" r:id="rId41"/>
    <hyperlink ref="F338" r:id="rId42"/>
    <hyperlink ref="F341" r:id="rId43"/>
    <hyperlink ref="F344" r:id="rId44"/>
    <hyperlink ref="F348" r:id="rId45"/>
    <hyperlink ref="F356" r:id="rId46"/>
    <hyperlink ref="F361" r:id="rId47"/>
    <hyperlink ref="F368" r:id="rId48"/>
    <hyperlink ref="F371" r:id="rId49"/>
    <hyperlink ref="F376" r:id="rId50"/>
    <hyperlink ref="F381" r:id="rId51"/>
    <hyperlink ref="F384" r:id="rId52"/>
    <hyperlink ref="F386" r:id="rId53"/>
    <hyperlink ref="F388" r:id="rId54"/>
    <hyperlink ref="F391" r:id="rId55"/>
    <hyperlink ref="F394" r:id="rId56"/>
    <hyperlink ref="F399" r:id="rId57"/>
    <hyperlink ref="F406" r:id="rId58"/>
    <hyperlink ref="F408" r:id="rId59"/>
    <hyperlink ref="F411" r:id="rId60"/>
    <hyperlink ref="F414" r:id="rId61"/>
    <hyperlink ref="F417" r:id="rId62"/>
    <hyperlink ref="F420" r:id="rId63"/>
    <hyperlink ref="F424" r:id="rId64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65"/>
  <headerFooter>
    <oddFooter>&amp;CStrana &amp;P z &amp;N</oddFooter>
  </headerFooter>
  <drawing r:id="rId6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6"/>
  <sheetViews>
    <sheetView showGridLines="0" topLeftCell="A68" zoomScale="70" zoomScaleNormal="70" workbookViewId="0">
      <selection activeCell="I87" sqref="I8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</cols>
  <sheetData>
    <row r="1" spans="1:21" x14ac:dyDescent="0.2">
      <c r="A1" s="84"/>
    </row>
    <row r="2" spans="1:21" s="1" customFormat="1" ht="36.950000000000003" customHeight="1" x14ac:dyDescent="0.2">
      <c r="L2" s="378" t="s">
        <v>4</v>
      </c>
      <c r="M2" s="385"/>
      <c r="N2" s="385"/>
      <c r="O2" s="385"/>
      <c r="P2" s="385"/>
      <c r="Q2" s="385"/>
      <c r="R2" s="385"/>
      <c r="S2" s="385"/>
      <c r="T2" s="385"/>
      <c r="U2" s="385"/>
    </row>
    <row r="3" spans="1:21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21" s="1" customFormat="1" ht="24.95" customHeight="1" x14ac:dyDescent="0.2">
      <c r="B4" s="19"/>
      <c r="D4" s="20" t="s">
        <v>81</v>
      </c>
      <c r="L4" s="19"/>
      <c r="M4" s="85" t="s">
        <v>7</v>
      </c>
    </row>
    <row r="5" spans="1:21" s="1" customFormat="1" ht="6.95" customHeight="1" x14ac:dyDescent="0.2">
      <c r="B5" s="19"/>
      <c r="L5" s="19"/>
    </row>
    <row r="6" spans="1:21" s="1" customFormat="1" ht="12" customHeight="1" x14ac:dyDescent="0.2">
      <c r="B6" s="19"/>
      <c r="D6" s="25" t="s">
        <v>10</v>
      </c>
      <c r="L6" s="19"/>
    </row>
    <row r="7" spans="1:21" s="1" customFormat="1" ht="16.5" customHeight="1" x14ac:dyDescent="0.2">
      <c r="B7" s="19"/>
      <c r="E7" s="391" t="str">
        <f>'Rekapitulace stavby'!K6</f>
        <v>Vodovod Bilinka</v>
      </c>
      <c r="F7" s="392"/>
      <c r="G7" s="392"/>
      <c r="H7" s="392"/>
      <c r="L7" s="19"/>
    </row>
    <row r="8" spans="1:21" s="2" customFormat="1" ht="12" customHeight="1" x14ac:dyDescent="0.2">
      <c r="A8" s="29"/>
      <c r="B8" s="30"/>
      <c r="C8" s="29"/>
      <c r="D8" s="25" t="s">
        <v>82</v>
      </c>
      <c r="E8" s="29"/>
      <c r="F8" s="29"/>
      <c r="G8" s="29"/>
      <c r="H8" s="29"/>
      <c r="I8" s="29"/>
      <c r="J8" s="29"/>
      <c r="K8" s="29"/>
      <c r="L8" s="86"/>
      <c r="S8" s="29"/>
      <c r="T8" s="29"/>
      <c r="U8" s="29"/>
    </row>
    <row r="9" spans="1:21" s="2" customFormat="1" ht="16.5" customHeight="1" x14ac:dyDescent="0.2">
      <c r="A9" s="29"/>
      <c r="B9" s="30"/>
      <c r="C9" s="29"/>
      <c r="D9" s="29"/>
      <c r="E9" s="347" t="s">
        <v>568</v>
      </c>
      <c r="F9" s="393"/>
      <c r="G9" s="393"/>
      <c r="H9" s="393"/>
      <c r="I9" s="29"/>
      <c r="J9" s="29"/>
      <c r="K9" s="29"/>
      <c r="L9" s="86"/>
      <c r="S9" s="29"/>
      <c r="T9" s="29"/>
      <c r="U9" s="29"/>
    </row>
    <row r="10" spans="1:21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6"/>
      <c r="S10" s="29"/>
      <c r="T10" s="29"/>
      <c r="U10" s="29"/>
    </row>
    <row r="11" spans="1:21" s="2" customFormat="1" ht="12" customHeight="1" x14ac:dyDescent="0.2">
      <c r="A11" s="29"/>
      <c r="B11" s="30"/>
      <c r="C11" s="29"/>
      <c r="D11" s="25" t="s">
        <v>11</v>
      </c>
      <c r="E11" s="29"/>
      <c r="F11" s="23" t="s">
        <v>12</v>
      </c>
      <c r="G11" s="29"/>
      <c r="H11" s="29"/>
      <c r="I11" s="25" t="s">
        <v>13</v>
      </c>
      <c r="J11" s="23" t="s">
        <v>14</v>
      </c>
      <c r="K11" s="29"/>
      <c r="L11" s="86"/>
      <c r="S11" s="29"/>
      <c r="T11" s="29"/>
      <c r="U11" s="29"/>
    </row>
    <row r="12" spans="1:21" s="2" customFormat="1" ht="12" customHeight="1" x14ac:dyDescent="0.2">
      <c r="A12" s="29"/>
      <c r="B12" s="30"/>
      <c r="C12" s="29"/>
      <c r="D12" s="25" t="s">
        <v>15</v>
      </c>
      <c r="E12" s="29"/>
      <c r="F12" s="23" t="s">
        <v>819</v>
      </c>
      <c r="G12" s="29"/>
      <c r="H12" s="29"/>
      <c r="I12" s="25" t="s">
        <v>16</v>
      </c>
      <c r="J12" s="47">
        <f>'Rekapitulace stavby'!AB13</f>
        <v>0</v>
      </c>
      <c r="K12" s="29"/>
      <c r="L12" s="86"/>
      <c r="S12" s="29"/>
      <c r="T12" s="29"/>
      <c r="U12" s="29"/>
    </row>
    <row r="13" spans="1:21" s="2" customFormat="1" ht="21.75" customHeight="1" x14ac:dyDescent="0.2">
      <c r="A13" s="29"/>
      <c r="B13" s="30"/>
      <c r="C13" s="29"/>
      <c r="D13" s="22" t="s">
        <v>17</v>
      </c>
      <c r="E13" s="29"/>
      <c r="F13" s="26" t="s">
        <v>18</v>
      </c>
      <c r="G13" s="29"/>
      <c r="H13" s="29"/>
      <c r="I13" s="22" t="s">
        <v>19</v>
      </c>
      <c r="J13" s="26" t="s">
        <v>20</v>
      </c>
      <c r="K13" s="29"/>
      <c r="L13" s="86"/>
      <c r="S13" s="29"/>
      <c r="T13" s="29"/>
      <c r="U13" s="29"/>
    </row>
    <row r="14" spans="1:21" s="2" customFormat="1" ht="12" customHeight="1" x14ac:dyDescent="0.2">
      <c r="A14" s="29"/>
      <c r="B14" s="30"/>
      <c r="C14" s="29"/>
      <c r="D14" s="25" t="s">
        <v>21</v>
      </c>
      <c r="E14" s="29"/>
      <c r="F14" s="29"/>
      <c r="G14" s="29"/>
      <c r="H14" s="29"/>
      <c r="I14" s="25" t="s">
        <v>22</v>
      </c>
      <c r="J14" s="332" t="str">
        <f>'Rekapitulace stavby'!AN10</f>
        <v>00249530</v>
      </c>
      <c r="K14" s="29"/>
      <c r="L14" s="86"/>
      <c r="S14" s="29"/>
      <c r="T14" s="29"/>
      <c r="U14" s="29"/>
    </row>
    <row r="15" spans="1:21" s="2" customFormat="1" ht="18" customHeight="1" x14ac:dyDescent="0.2">
      <c r="A15" s="29"/>
      <c r="B15" s="30"/>
      <c r="C15" s="29"/>
      <c r="D15" s="29"/>
      <c r="E15" s="23" t="s">
        <v>23</v>
      </c>
      <c r="F15" s="29"/>
      <c r="G15" s="29"/>
      <c r="H15" s="29"/>
      <c r="I15" s="25" t="s">
        <v>24</v>
      </c>
      <c r="J15" s="332" t="str">
        <f>'Rekapitulace stavby'!AN11</f>
        <v>CZ00249530</v>
      </c>
      <c r="K15" s="29"/>
      <c r="L15" s="86"/>
      <c r="S15" s="29"/>
      <c r="T15" s="29"/>
      <c r="U15" s="29"/>
    </row>
    <row r="16" spans="1:21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6"/>
      <c r="S16" s="29"/>
      <c r="T16" s="29"/>
      <c r="U16" s="29"/>
    </row>
    <row r="17" spans="1:21" s="2" customFormat="1" ht="12" customHeight="1" x14ac:dyDescent="0.2">
      <c r="A17" s="29"/>
      <c r="B17" s="30"/>
      <c r="C17" s="29"/>
      <c r="D17" s="25" t="s">
        <v>25</v>
      </c>
      <c r="E17" s="29"/>
      <c r="F17" s="29"/>
      <c r="G17" s="29"/>
      <c r="H17" s="29"/>
      <c r="I17" s="25" t="s">
        <v>22</v>
      </c>
      <c r="J17" s="23" t="s">
        <v>3</v>
      </c>
      <c r="K17" s="29"/>
      <c r="L17" s="86"/>
      <c r="S17" s="29"/>
      <c r="T17" s="29"/>
      <c r="U17" s="29"/>
    </row>
    <row r="18" spans="1:21" s="2" customFormat="1" ht="18" customHeight="1" x14ac:dyDescent="0.2">
      <c r="A18" s="29"/>
      <c r="B18" s="30"/>
      <c r="C18" s="29"/>
      <c r="D18" s="29"/>
      <c r="E18" s="332">
        <f>'Rekapitulace stavby'!J14</f>
        <v>0</v>
      </c>
      <c r="F18" s="29"/>
      <c r="G18" s="29"/>
      <c r="H18" s="29"/>
      <c r="I18" s="25" t="s">
        <v>24</v>
      </c>
      <c r="J18" s="23" t="s">
        <v>3</v>
      </c>
      <c r="K18" s="29"/>
      <c r="L18" s="86"/>
      <c r="S18" s="29"/>
      <c r="T18" s="29"/>
      <c r="U18" s="29"/>
    </row>
    <row r="19" spans="1:2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6"/>
      <c r="S19" s="29"/>
      <c r="T19" s="29"/>
      <c r="U19" s="29"/>
    </row>
    <row r="20" spans="1:21" s="2" customFormat="1" ht="12" customHeight="1" x14ac:dyDescent="0.2">
      <c r="A20" s="29"/>
      <c r="B20" s="30"/>
      <c r="C20" s="29"/>
      <c r="D20" s="25" t="s">
        <v>26</v>
      </c>
      <c r="E20" s="29"/>
      <c r="F20" s="29"/>
      <c r="G20" s="29"/>
      <c r="H20" s="29"/>
      <c r="I20" s="25" t="s">
        <v>22</v>
      </c>
      <c r="J20" s="23" t="s">
        <v>3</v>
      </c>
      <c r="K20" s="29"/>
      <c r="L20" s="86"/>
      <c r="S20" s="29"/>
      <c r="T20" s="29"/>
      <c r="U20" s="29"/>
    </row>
    <row r="21" spans="1:21" s="2" customFormat="1" ht="18" customHeight="1" x14ac:dyDescent="0.2">
      <c r="A21" s="29"/>
      <c r="B21" s="30"/>
      <c r="C21" s="29"/>
      <c r="D21" s="29"/>
      <c r="E21" s="23" t="s">
        <v>27</v>
      </c>
      <c r="F21" s="29"/>
      <c r="G21" s="29"/>
      <c r="H21" s="29"/>
      <c r="I21" s="25" t="s">
        <v>24</v>
      </c>
      <c r="J21" s="23" t="s">
        <v>3</v>
      </c>
      <c r="K21" s="29"/>
      <c r="L21" s="86"/>
      <c r="S21" s="29"/>
      <c r="T21" s="29"/>
      <c r="U21" s="29"/>
    </row>
    <row r="22" spans="1:2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86"/>
      <c r="S22" s="29"/>
      <c r="T22" s="29"/>
      <c r="U22" s="29"/>
    </row>
    <row r="23" spans="1:21" s="2" customFormat="1" ht="12" customHeight="1" x14ac:dyDescent="0.2">
      <c r="A23" s="29"/>
      <c r="B23" s="30"/>
      <c r="C23" s="29"/>
      <c r="D23" s="25" t="s">
        <v>28</v>
      </c>
      <c r="E23" s="29"/>
      <c r="F23" s="29"/>
      <c r="G23" s="29"/>
      <c r="H23" s="29"/>
      <c r="I23" s="25" t="s">
        <v>22</v>
      </c>
      <c r="J23" s="23" t="s">
        <v>3</v>
      </c>
      <c r="K23" s="29"/>
      <c r="L23" s="86"/>
      <c r="S23" s="29"/>
      <c r="T23" s="29"/>
      <c r="U23" s="29"/>
    </row>
    <row r="24" spans="1:21" s="2" customFormat="1" ht="18" customHeight="1" x14ac:dyDescent="0.2">
      <c r="A24" s="29"/>
      <c r="B24" s="30"/>
      <c r="C24" s="29"/>
      <c r="D24" s="29"/>
      <c r="E24" s="23"/>
      <c r="F24" s="29"/>
      <c r="G24" s="29"/>
      <c r="H24" s="29"/>
      <c r="I24" s="25" t="s">
        <v>24</v>
      </c>
      <c r="J24" s="23" t="s">
        <v>3</v>
      </c>
      <c r="K24" s="29"/>
      <c r="L24" s="86"/>
      <c r="S24" s="29"/>
      <c r="T24" s="29"/>
      <c r="U24" s="29"/>
    </row>
    <row r="25" spans="1:2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86"/>
      <c r="S25" s="29"/>
      <c r="T25" s="29"/>
      <c r="U25" s="29"/>
    </row>
    <row r="26" spans="1:21" s="2" customFormat="1" ht="12" customHeight="1" x14ac:dyDescent="0.2">
      <c r="A26" s="29"/>
      <c r="B26" s="30"/>
      <c r="C26" s="29"/>
      <c r="D26" s="25" t="s">
        <v>29</v>
      </c>
      <c r="E26" s="29"/>
      <c r="F26" s="29"/>
      <c r="G26" s="29"/>
      <c r="H26" s="29"/>
      <c r="I26" s="29"/>
      <c r="J26" s="29"/>
      <c r="K26" s="29"/>
      <c r="L26" s="86"/>
      <c r="S26" s="29"/>
      <c r="T26" s="29"/>
      <c r="U26" s="29"/>
    </row>
    <row r="27" spans="1:21" s="8" customFormat="1" ht="16.5" customHeight="1" x14ac:dyDescent="0.2">
      <c r="A27" s="87"/>
      <c r="B27" s="88"/>
      <c r="C27" s="87"/>
      <c r="D27" s="87"/>
      <c r="E27" s="387" t="s">
        <v>3</v>
      </c>
      <c r="F27" s="387"/>
      <c r="G27" s="387"/>
      <c r="H27" s="387"/>
      <c r="I27" s="87"/>
      <c r="J27" s="87"/>
      <c r="K27" s="87"/>
      <c r="L27" s="89"/>
      <c r="S27" s="87"/>
      <c r="T27" s="87"/>
      <c r="U27" s="87"/>
    </row>
    <row r="28" spans="1:2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86"/>
      <c r="S28" s="29"/>
      <c r="T28" s="29"/>
      <c r="U28" s="29"/>
    </row>
    <row r="29" spans="1:21" s="2" customFormat="1" ht="6.95" customHeight="1" x14ac:dyDescent="0.2">
      <c r="A29" s="29"/>
      <c r="B29" s="30"/>
      <c r="C29" s="29"/>
      <c r="D29" s="58"/>
      <c r="E29" s="58"/>
      <c r="F29" s="58"/>
      <c r="G29" s="58"/>
      <c r="H29" s="58"/>
      <c r="I29" s="58"/>
      <c r="J29" s="58"/>
      <c r="K29" s="58"/>
      <c r="L29" s="86"/>
      <c r="S29" s="29"/>
      <c r="T29" s="29"/>
      <c r="U29" s="29"/>
    </row>
    <row r="30" spans="1:21" s="2" customFormat="1" ht="25.35" customHeight="1" x14ac:dyDescent="0.2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3">
        <f>ROUND(J84, 2)</f>
        <v>0</v>
      </c>
      <c r="K30" s="29"/>
      <c r="L30" s="86"/>
      <c r="S30" s="29"/>
      <c r="T30" s="29"/>
      <c r="U30" s="29"/>
    </row>
    <row r="31" spans="1:21" s="2" customFormat="1" ht="6.95" customHeight="1" x14ac:dyDescent="0.2">
      <c r="A31" s="29"/>
      <c r="B31" s="30"/>
      <c r="C31" s="29"/>
      <c r="D31" s="58"/>
      <c r="E31" s="58"/>
      <c r="F31" s="58"/>
      <c r="G31" s="58"/>
      <c r="H31" s="58"/>
      <c r="I31" s="58"/>
      <c r="J31" s="58"/>
      <c r="K31" s="58"/>
      <c r="L31" s="86"/>
      <c r="S31" s="29"/>
      <c r="T31" s="29"/>
      <c r="U31" s="29"/>
    </row>
    <row r="32" spans="1:21" s="2" customFormat="1" ht="14.45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86"/>
      <c r="S32" s="29"/>
      <c r="T32" s="29"/>
      <c r="U32" s="29"/>
    </row>
    <row r="33" spans="1:21" s="2" customFormat="1" ht="14.45" customHeight="1" x14ac:dyDescent="0.2">
      <c r="A33" s="29"/>
      <c r="B33" s="30"/>
      <c r="C33" s="29"/>
      <c r="D33" s="91" t="s">
        <v>35</v>
      </c>
      <c r="E33" s="25" t="s">
        <v>36</v>
      </c>
      <c r="F33" s="92">
        <f>ROUND((SUM(J30)),  2)</f>
        <v>0</v>
      </c>
      <c r="G33" s="29"/>
      <c r="H33" s="29"/>
      <c r="I33" s="93">
        <v>0.21</v>
      </c>
      <c r="J33" s="92">
        <f>ROUND(((SUM(F33))*I33),  2)</f>
        <v>0</v>
      </c>
      <c r="K33" s="29"/>
      <c r="L33" s="86"/>
      <c r="S33" s="29"/>
      <c r="T33" s="29"/>
      <c r="U33" s="29"/>
    </row>
    <row r="34" spans="1:21" s="2" customFormat="1" ht="14.45" customHeight="1" x14ac:dyDescent="0.2">
      <c r="A34" s="29"/>
      <c r="B34" s="30"/>
      <c r="C34" s="29"/>
      <c r="D34" s="29"/>
      <c r="E34" s="25" t="s">
        <v>37</v>
      </c>
      <c r="F34" s="92">
        <v>0</v>
      </c>
      <c r="G34" s="29"/>
      <c r="H34" s="29"/>
      <c r="I34" s="93">
        <v>0.15</v>
      </c>
      <c r="J34" s="92">
        <f>ROUND(((SUM(F34))*I34),  2)</f>
        <v>0</v>
      </c>
      <c r="K34" s="29"/>
      <c r="L34" s="86"/>
      <c r="S34" s="29"/>
      <c r="T34" s="29"/>
      <c r="U34" s="29"/>
    </row>
    <row r="35" spans="1:21" s="2" customFormat="1" ht="14.45" hidden="1" customHeight="1" x14ac:dyDescent="0.2">
      <c r="A35" s="29"/>
      <c r="B35" s="30"/>
      <c r="C35" s="29"/>
      <c r="D35" s="29"/>
      <c r="E35" s="25" t="s">
        <v>38</v>
      </c>
      <c r="F35" s="92" t="e">
        <f>ROUND((SUM(#REF!)),  2)</f>
        <v>#REF!</v>
      </c>
      <c r="G35" s="29"/>
      <c r="H35" s="29"/>
      <c r="I35" s="93">
        <v>0.21</v>
      </c>
      <c r="J35" s="92">
        <f>0</f>
        <v>0</v>
      </c>
      <c r="K35" s="29"/>
      <c r="L35" s="86"/>
      <c r="S35" s="29"/>
      <c r="T35" s="29"/>
      <c r="U35" s="29"/>
    </row>
    <row r="36" spans="1:21" s="2" customFormat="1" ht="14.45" hidden="1" customHeight="1" x14ac:dyDescent="0.2">
      <c r="A36" s="29"/>
      <c r="B36" s="30"/>
      <c r="C36" s="29"/>
      <c r="D36" s="29"/>
      <c r="E36" s="25" t="s">
        <v>39</v>
      </c>
      <c r="F36" s="92" t="e">
        <f>ROUND((SUM(#REF!)),  2)</f>
        <v>#REF!</v>
      </c>
      <c r="G36" s="29"/>
      <c r="H36" s="29"/>
      <c r="I36" s="93">
        <v>0.15</v>
      </c>
      <c r="J36" s="92">
        <f>0</f>
        <v>0</v>
      </c>
      <c r="K36" s="29"/>
      <c r="L36" s="86"/>
      <c r="S36" s="29"/>
      <c r="T36" s="29"/>
      <c r="U36" s="29"/>
    </row>
    <row r="37" spans="1:21" s="2" customFormat="1" ht="14.45" hidden="1" customHeight="1" x14ac:dyDescent="0.2">
      <c r="A37" s="29"/>
      <c r="B37" s="30"/>
      <c r="C37" s="29"/>
      <c r="D37" s="29"/>
      <c r="E37" s="25" t="s">
        <v>40</v>
      </c>
      <c r="F37" s="92" t="e">
        <f>ROUND((SUM(#REF!)),  2)</f>
        <v>#REF!</v>
      </c>
      <c r="G37" s="29"/>
      <c r="H37" s="29"/>
      <c r="I37" s="93">
        <v>0</v>
      </c>
      <c r="J37" s="92">
        <f>0</f>
        <v>0</v>
      </c>
      <c r="K37" s="29"/>
      <c r="L37" s="86"/>
      <c r="S37" s="29"/>
      <c r="T37" s="29"/>
      <c r="U37" s="29"/>
    </row>
    <row r="38" spans="1:2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86"/>
      <c r="S38" s="29"/>
      <c r="T38" s="29"/>
      <c r="U38" s="29"/>
    </row>
    <row r="39" spans="1:21" s="2" customFormat="1" ht="25.35" customHeight="1" x14ac:dyDescent="0.2">
      <c r="A39" s="29"/>
      <c r="B39" s="30"/>
      <c r="C39" s="94"/>
      <c r="D39" s="95" t="s">
        <v>41</v>
      </c>
      <c r="E39" s="52"/>
      <c r="F39" s="52"/>
      <c r="G39" s="96" t="s">
        <v>42</v>
      </c>
      <c r="H39" s="97" t="s">
        <v>43</v>
      </c>
      <c r="I39" s="52"/>
      <c r="J39" s="98">
        <f>SUM(J30:J37)</f>
        <v>0</v>
      </c>
      <c r="K39" s="99"/>
      <c r="L39" s="86"/>
      <c r="S39" s="29"/>
      <c r="T39" s="29"/>
      <c r="U39" s="29"/>
    </row>
    <row r="40" spans="1:21" s="2" customFormat="1" ht="14.45" customHeight="1" x14ac:dyDescent="0.2">
      <c r="A40" s="29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86"/>
      <c r="S40" s="29"/>
      <c r="T40" s="29"/>
      <c r="U40" s="29"/>
    </row>
    <row r="44" spans="1:21" s="2" customFormat="1" ht="6.95" customHeight="1" x14ac:dyDescent="0.2">
      <c r="A44" s="29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86"/>
      <c r="S44" s="29"/>
      <c r="T44" s="29"/>
      <c r="U44" s="29"/>
    </row>
    <row r="45" spans="1:21" s="2" customFormat="1" ht="24.95" customHeight="1" x14ac:dyDescent="0.2">
      <c r="A45" s="29"/>
      <c r="B45" s="30"/>
      <c r="C45" s="20" t="s">
        <v>84</v>
      </c>
      <c r="D45" s="29"/>
      <c r="E45" s="29"/>
      <c r="F45" s="29"/>
      <c r="G45" s="29"/>
      <c r="H45" s="29"/>
      <c r="I45" s="29"/>
      <c r="J45" s="29"/>
      <c r="K45" s="29"/>
      <c r="L45" s="86"/>
      <c r="S45" s="29"/>
      <c r="T45" s="29"/>
      <c r="U45" s="29"/>
    </row>
    <row r="46" spans="1:21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86"/>
      <c r="S46" s="29"/>
      <c r="T46" s="29"/>
      <c r="U46" s="29"/>
    </row>
    <row r="47" spans="1:21" s="2" customFormat="1" ht="12" customHeight="1" x14ac:dyDescent="0.2">
      <c r="A47" s="29"/>
      <c r="B47" s="30"/>
      <c r="C47" s="25" t="s">
        <v>10</v>
      </c>
      <c r="D47" s="29"/>
      <c r="E47" s="29"/>
      <c r="F47" s="29"/>
      <c r="G47" s="29"/>
      <c r="H47" s="29"/>
      <c r="I47" s="29"/>
      <c r="J47" s="29"/>
      <c r="K47" s="29"/>
      <c r="L47" s="86"/>
      <c r="S47" s="29"/>
      <c r="T47" s="29"/>
      <c r="U47" s="29"/>
    </row>
    <row r="48" spans="1:21" s="2" customFormat="1" ht="16.5" customHeight="1" x14ac:dyDescent="0.2">
      <c r="A48" s="29"/>
      <c r="B48" s="30"/>
      <c r="C48" s="29"/>
      <c r="D48" s="29"/>
      <c r="E48" s="391" t="str">
        <f>E7</f>
        <v>Vodovod Bilinka</v>
      </c>
      <c r="F48" s="392"/>
      <c r="G48" s="392"/>
      <c r="H48" s="392"/>
      <c r="I48" s="29"/>
      <c r="J48" s="29"/>
      <c r="K48" s="29"/>
      <c r="L48" s="86"/>
      <c r="S48" s="29"/>
      <c r="T48" s="29"/>
      <c r="U48" s="29"/>
    </row>
    <row r="49" spans="1:21" s="2" customFormat="1" ht="12" customHeight="1" x14ac:dyDescent="0.2">
      <c r="A49" s="29"/>
      <c r="B49" s="30"/>
      <c r="C49" s="25" t="s">
        <v>82</v>
      </c>
      <c r="D49" s="29"/>
      <c r="E49" s="29"/>
      <c r="F49" s="29"/>
      <c r="G49" s="29"/>
      <c r="H49" s="29"/>
      <c r="I49" s="29"/>
      <c r="J49" s="29"/>
      <c r="K49" s="29"/>
      <c r="L49" s="86"/>
      <c r="S49" s="29"/>
      <c r="T49" s="29"/>
      <c r="U49" s="29"/>
    </row>
    <row r="50" spans="1:21" s="2" customFormat="1" ht="16.5" customHeight="1" x14ac:dyDescent="0.2">
      <c r="A50" s="29"/>
      <c r="B50" s="30"/>
      <c r="C50" s="29"/>
      <c r="D50" s="29"/>
      <c r="E50" s="347" t="str">
        <f>E9</f>
        <v>SO 28 - Vodovodní řad Bi-1-1</v>
      </c>
      <c r="F50" s="393"/>
      <c r="G50" s="393"/>
      <c r="H50" s="393"/>
      <c r="I50" s="29"/>
      <c r="J50" s="29"/>
      <c r="K50" s="29"/>
      <c r="L50" s="86"/>
      <c r="S50" s="29"/>
      <c r="T50" s="29"/>
      <c r="U50" s="29"/>
    </row>
    <row r="51" spans="1:21" s="2" customFormat="1" ht="6.95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86"/>
      <c r="S51" s="29"/>
      <c r="T51" s="29"/>
      <c r="U51" s="29"/>
    </row>
    <row r="52" spans="1:21" s="2" customFormat="1" ht="12" customHeight="1" x14ac:dyDescent="0.2">
      <c r="A52" s="29"/>
      <c r="B52" s="30"/>
      <c r="C52" s="25" t="s">
        <v>15</v>
      </c>
      <c r="D52" s="29"/>
      <c r="E52" s="29"/>
      <c r="F52" s="23" t="str">
        <f>F12</f>
        <v>Bilinka</v>
      </c>
      <c r="G52" s="29"/>
      <c r="H52" s="29"/>
      <c r="I52" s="25" t="s">
        <v>16</v>
      </c>
      <c r="J52" s="47">
        <f>IF(J12="","",J12)</f>
        <v>0</v>
      </c>
      <c r="K52" s="29"/>
      <c r="L52" s="86"/>
      <c r="S52" s="29"/>
      <c r="T52" s="29"/>
      <c r="U52" s="29"/>
    </row>
    <row r="53" spans="1:21" s="2" customFormat="1" ht="6.95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86"/>
      <c r="S53" s="29"/>
      <c r="T53" s="29"/>
      <c r="U53" s="29"/>
    </row>
    <row r="54" spans="1:21" s="2" customFormat="1" ht="25.7" customHeight="1" x14ac:dyDescent="0.2">
      <c r="A54" s="29"/>
      <c r="B54" s="30"/>
      <c r="C54" s="25" t="s">
        <v>21</v>
      </c>
      <c r="D54" s="29"/>
      <c r="E54" s="29"/>
      <c r="F54" s="23" t="str">
        <f>E15</f>
        <v>Městys Bernartice</v>
      </c>
      <c r="G54" s="29"/>
      <c r="H54" s="29"/>
      <c r="I54" s="25" t="s">
        <v>26</v>
      </c>
      <c r="J54" s="27" t="str">
        <f>E21</f>
        <v>Ing.František Sedláček</v>
      </c>
      <c r="K54" s="29"/>
      <c r="L54" s="86"/>
      <c r="S54" s="29"/>
      <c r="T54" s="29"/>
      <c r="U54" s="29"/>
    </row>
    <row r="55" spans="1:21" s="2" customFormat="1" ht="25.7" customHeight="1" x14ac:dyDescent="0.2">
      <c r="A55" s="29"/>
      <c r="B55" s="30"/>
      <c r="C55" s="25" t="s">
        <v>25</v>
      </c>
      <c r="D55" s="29"/>
      <c r="E55" s="29"/>
      <c r="F55" s="23">
        <f>IF(E18="","",E18)</f>
        <v>0</v>
      </c>
      <c r="G55" s="29"/>
      <c r="H55" s="29"/>
      <c r="I55" s="25" t="s">
        <v>28</v>
      </c>
      <c r="J55" s="27"/>
      <c r="K55" s="29"/>
      <c r="L55" s="86"/>
      <c r="S55" s="29"/>
      <c r="T55" s="29"/>
      <c r="U55" s="29"/>
    </row>
    <row r="56" spans="1:21" s="2" customFormat="1" ht="10.35" customHeight="1" x14ac:dyDescent="0.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86"/>
      <c r="S56" s="29"/>
      <c r="T56" s="29"/>
      <c r="U56" s="29"/>
    </row>
    <row r="57" spans="1:21" s="2" customFormat="1" ht="29.25" customHeight="1" x14ac:dyDescent="0.2">
      <c r="A57" s="29"/>
      <c r="B57" s="30"/>
      <c r="C57" s="100" t="s">
        <v>85</v>
      </c>
      <c r="D57" s="94"/>
      <c r="E57" s="94"/>
      <c r="F57" s="94"/>
      <c r="G57" s="94"/>
      <c r="H57" s="94"/>
      <c r="I57" s="94"/>
      <c r="J57" s="101" t="s">
        <v>86</v>
      </c>
      <c r="K57" s="94"/>
      <c r="L57" s="86"/>
      <c r="S57" s="29"/>
      <c r="T57" s="29"/>
      <c r="U57" s="29"/>
    </row>
    <row r="58" spans="1:21" s="2" customFormat="1" ht="10.35" customHeight="1" x14ac:dyDescent="0.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86"/>
      <c r="S58" s="29"/>
      <c r="T58" s="29"/>
      <c r="U58" s="29"/>
    </row>
    <row r="59" spans="1:21" s="2" customFormat="1" ht="22.9" customHeight="1" x14ac:dyDescent="0.2">
      <c r="A59" s="29"/>
      <c r="B59" s="30"/>
      <c r="C59" s="102" t="s">
        <v>63</v>
      </c>
      <c r="D59" s="29"/>
      <c r="E59" s="29"/>
      <c r="F59" s="29"/>
      <c r="G59" s="29"/>
      <c r="H59" s="29"/>
      <c r="I59" s="29"/>
      <c r="J59" s="63">
        <f>J84</f>
        <v>0</v>
      </c>
      <c r="K59" s="29"/>
      <c r="L59" s="86"/>
      <c r="S59" s="29"/>
      <c r="T59" s="29"/>
      <c r="U59" s="29"/>
    </row>
    <row r="60" spans="1:21" s="9" customFormat="1" ht="24.95" customHeight="1" x14ac:dyDescent="0.2">
      <c r="B60" s="103"/>
      <c r="D60" s="104" t="s">
        <v>87</v>
      </c>
      <c r="E60" s="105"/>
      <c r="F60" s="105"/>
      <c r="G60" s="105"/>
      <c r="H60" s="105"/>
      <c r="I60" s="105"/>
      <c r="J60" s="106">
        <f>J85</f>
        <v>0</v>
      </c>
      <c r="L60" s="103"/>
    </row>
    <row r="61" spans="1:21" s="10" customFormat="1" ht="19.899999999999999" customHeight="1" x14ac:dyDescent="0.2">
      <c r="B61" s="107"/>
      <c r="D61" s="108" t="s">
        <v>88</v>
      </c>
      <c r="E61" s="109"/>
      <c r="F61" s="109"/>
      <c r="G61" s="109"/>
      <c r="H61" s="109"/>
      <c r="I61" s="109"/>
      <c r="J61" s="110">
        <f>J86</f>
        <v>0</v>
      </c>
      <c r="L61" s="107"/>
    </row>
    <row r="62" spans="1:21" s="10" customFormat="1" ht="19.899999999999999" customHeight="1" x14ac:dyDescent="0.2">
      <c r="B62" s="107"/>
      <c r="D62" s="108" t="s">
        <v>90</v>
      </c>
      <c r="E62" s="109"/>
      <c r="F62" s="109"/>
      <c r="G62" s="109"/>
      <c r="H62" s="109"/>
      <c r="I62" s="109"/>
      <c r="J62" s="110">
        <f>J159</f>
        <v>0</v>
      </c>
      <c r="L62" s="107"/>
    </row>
    <row r="63" spans="1:21" s="10" customFormat="1" ht="19.899999999999999" customHeight="1" x14ac:dyDescent="0.2">
      <c r="B63" s="107"/>
      <c r="D63" s="108" t="s">
        <v>91</v>
      </c>
      <c r="E63" s="109"/>
      <c r="F63" s="109"/>
      <c r="G63" s="109"/>
      <c r="H63" s="109"/>
      <c r="I63" s="109"/>
      <c r="J63" s="110">
        <f>J178</f>
        <v>0</v>
      </c>
      <c r="L63" s="107"/>
    </row>
    <row r="64" spans="1:21" s="10" customFormat="1" ht="19.899999999999999" customHeight="1" x14ac:dyDescent="0.2">
      <c r="B64" s="107"/>
      <c r="D64" s="108" t="s">
        <v>337</v>
      </c>
      <c r="E64" s="109"/>
      <c r="F64" s="109"/>
      <c r="G64" s="109"/>
      <c r="H64" s="109"/>
      <c r="I64" s="109"/>
      <c r="J64" s="110">
        <f>J233</f>
        <v>0</v>
      </c>
      <c r="L64" s="107"/>
    </row>
    <row r="65" spans="1:21" s="2" customFormat="1" ht="21.75" customHeight="1" x14ac:dyDescent="0.2">
      <c r="A65" s="29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86"/>
      <c r="S65" s="29"/>
      <c r="T65" s="29"/>
      <c r="U65" s="29"/>
    </row>
    <row r="66" spans="1:21" s="2" customFormat="1" ht="6.95" customHeight="1" x14ac:dyDescent="0.2">
      <c r="A66" s="29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86"/>
      <c r="S66" s="29"/>
      <c r="T66" s="29"/>
      <c r="U66" s="29"/>
    </row>
    <row r="70" spans="1:21" s="2" customFormat="1" ht="6.95" customHeight="1" x14ac:dyDescent="0.2">
      <c r="A70" s="29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86"/>
      <c r="S70" s="29"/>
      <c r="T70" s="29"/>
      <c r="U70" s="29"/>
    </row>
    <row r="71" spans="1:21" s="2" customFormat="1" ht="24.95" customHeight="1" x14ac:dyDescent="0.2">
      <c r="A71" s="29"/>
      <c r="B71" s="30"/>
      <c r="C71" s="20" t="s">
        <v>95</v>
      </c>
      <c r="D71" s="29"/>
      <c r="E71" s="29"/>
      <c r="F71" s="29"/>
      <c r="G71" s="29"/>
      <c r="H71" s="29"/>
      <c r="I71" s="29"/>
      <c r="J71" s="29"/>
      <c r="K71" s="29"/>
      <c r="L71" s="86"/>
      <c r="S71" s="29"/>
      <c r="T71" s="29"/>
      <c r="U71" s="29"/>
    </row>
    <row r="72" spans="1:21" s="2" customFormat="1" ht="6.95" customHeight="1" x14ac:dyDescent="0.2">
      <c r="A72" s="29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86"/>
      <c r="S72" s="29"/>
      <c r="T72" s="29"/>
      <c r="U72" s="29"/>
    </row>
    <row r="73" spans="1:21" s="2" customFormat="1" ht="12" customHeight="1" x14ac:dyDescent="0.2">
      <c r="A73" s="29"/>
      <c r="B73" s="30"/>
      <c r="C73" s="25" t="s">
        <v>10</v>
      </c>
      <c r="D73" s="29"/>
      <c r="E73" s="29"/>
      <c r="F73" s="29"/>
      <c r="G73" s="29"/>
      <c r="H73" s="29"/>
      <c r="I73" s="29"/>
      <c r="J73" s="29"/>
      <c r="K73" s="29"/>
      <c r="L73" s="86"/>
      <c r="S73" s="29"/>
      <c r="T73" s="29"/>
      <c r="U73" s="29"/>
    </row>
    <row r="74" spans="1:21" s="2" customFormat="1" ht="16.5" customHeight="1" x14ac:dyDescent="0.2">
      <c r="A74" s="29"/>
      <c r="B74" s="30"/>
      <c r="C74" s="29"/>
      <c r="D74" s="29"/>
      <c r="E74" s="391" t="str">
        <f>E7</f>
        <v>Vodovod Bilinka</v>
      </c>
      <c r="F74" s="392"/>
      <c r="G74" s="392"/>
      <c r="H74" s="392"/>
      <c r="I74" s="29"/>
      <c r="J74" s="29"/>
      <c r="K74" s="29"/>
      <c r="L74" s="86"/>
      <c r="S74" s="29"/>
      <c r="T74" s="29"/>
      <c r="U74" s="29"/>
    </row>
    <row r="75" spans="1:21" s="2" customFormat="1" ht="12" customHeight="1" x14ac:dyDescent="0.2">
      <c r="A75" s="29"/>
      <c r="B75" s="30"/>
      <c r="C75" s="25" t="s">
        <v>82</v>
      </c>
      <c r="D75" s="29"/>
      <c r="E75" s="29"/>
      <c r="F75" s="29"/>
      <c r="G75" s="29"/>
      <c r="H75" s="29"/>
      <c r="I75" s="29"/>
      <c r="J75" s="29"/>
      <c r="K75" s="29"/>
      <c r="L75" s="86"/>
      <c r="S75" s="29"/>
      <c r="T75" s="29"/>
      <c r="U75" s="29"/>
    </row>
    <row r="76" spans="1:21" s="2" customFormat="1" ht="16.5" customHeight="1" x14ac:dyDescent="0.2">
      <c r="A76" s="29"/>
      <c r="B76" s="30"/>
      <c r="C76" s="29"/>
      <c r="D76" s="29"/>
      <c r="E76" s="347" t="str">
        <f>E9</f>
        <v>SO 28 - Vodovodní řad Bi-1-1</v>
      </c>
      <c r="F76" s="393"/>
      <c r="G76" s="393"/>
      <c r="H76" s="393"/>
      <c r="I76" s="29"/>
      <c r="J76" s="29"/>
      <c r="K76" s="29"/>
      <c r="L76" s="86"/>
      <c r="S76" s="29"/>
      <c r="T76" s="29"/>
      <c r="U76" s="29"/>
    </row>
    <row r="77" spans="1:21" s="2" customFormat="1" ht="6.95" customHeight="1" x14ac:dyDescent="0.2">
      <c r="A77" s="29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86"/>
      <c r="S77" s="29"/>
      <c r="T77" s="29"/>
      <c r="U77" s="29"/>
    </row>
    <row r="78" spans="1:21" s="2" customFormat="1" ht="12" customHeight="1" x14ac:dyDescent="0.2">
      <c r="A78" s="29"/>
      <c r="B78" s="30"/>
      <c r="C78" s="25" t="s">
        <v>15</v>
      </c>
      <c r="D78" s="29"/>
      <c r="E78" s="29"/>
      <c r="F78" s="23" t="str">
        <f>F12</f>
        <v>Bilinka</v>
      </c>
      <c r="G78" s="29"/>
      <c r="H78" s="29"/>
      <c r="I78" s="25" t="s">
        <v>16</v>
      </c>
      <c r="J78" s="47">
        <f>IF(J12="","",J12)</f>
        <v>0</v>
      </c>
      <c r="K78" s="29"/>
      <c r="L78" s="86"/>
      <c r="S78" s="29"/>
      <c r="T78" s="29"/>
      <c r="U78" s="29"/>
    </row>
    <row r="79" spans="1:21" s="2" customFormat="1" ht="6.95" customHeight="1" x14ac:dyDescent="0.2">
      <c r="A79" s="29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86"/>
      <c r="S79" s="29"/>
      <c r="T79" s="29"/>
      <c r="U79" s="29"/>
    </row>
    <row r="80" spans="1:21" s="2" customFormat="1" ht="25.7" customHeight="1" x14ac:dyDescent="0.2">
      <c r="A80" s="29"/>
      <c r="B80" s="30"/>
      <c r="C80" s="25" t="s">
        <v>21</v>
      </c>
      <c r="D80" s="29"/>
      <c r="E80" s="29"/>
      <c r="F80" s="23" t="str">
        <f>E15</f>
        <v>Městys Bernartice</v>
      </c>
      <c r="G80" s="29"/>
      <c r="H80" s="29"/>
      <c r="I80" s="25" t="s">
        <v>26</v>
      </c>
      <c r="J80" s="27" t="str">
        <f>E21</f>
        <v>Ing.František Sedláček</v>
      </c>
      <c r="K80" s="29"/>
      <c r="L80" s="86"/>
      <c r="S80" s="29"/>
      <c r="T80" s="29"/>
      <c r="U80" s="29"/>
    </row>
    <row r="81" spans="1:21" s="2" customFormat="1" ht="25.7" customHeight="1" x14ac:dyDescent="0.2">
      <c r="A81" s="29"/>
      <c r="B81" s="30"/>
      <c r="C81" s="25" t="s">
        <v>25</v>
      </c>
      <c r="D81" s="29"/>
      <c r="E81" s="29"/>
      <c r="F81" s="23">
        <f>IF(E18="","",E18)</f>
        <v>0</v>
      </c>
      <c r="G81" s="29"/>
      <c r="H81" s="29"/>
      <c r="I81" s="25" t="s">
        <v>28</v>
      </c>
      <c r="J81" s="27"/>
      <c r="K81" s="29"/>
      <c r="L81" s="86"/>
      <c r="S81" s="29"/>
      <c r="T81" s="29"/>
      <c r="U81" s="29"/>
    </row>
    <row r="82" spans="1:21" s="2" customFormat="1" ht="10.35" customHeight="1" x14ac:dyDescent="0.2">
      <c r="A82" s="29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86"/>
      <c r="S82" s="29"/>
      <c r="T82" s="29"/>
      <c r="U82" s="29"/>
    </row>
    <row r="83" spans="1:21" s="11" customFormat="1" ht="29.25" customHeight="1" x14ac:dyDescent="0.2">
      <c r="A83" s="111"/>
      <c r="B83" s="112"/>
      <c r="C83" s="113" t="s">
        <v>96</v>
      </c>
      <c r="D83" s="114" t="s">
        <v>50</v>
      </c>
      <c r="E83" s="114" t="s">
        <v>46</v>
      </c>
      <c r="F83" s="114" t="s">
        <v>47</v>
      </c>
      <c r="G83" s="114" t="s">
        <v>97</v>
      </c>
      <c r="H83" s="114" t="s">
        <v>98</v>
      </c>
      <c r="I83" s="114" t="s">
        <v>99</v>
      </c>
      <c r="J83" s="114" t="s">
        <v>86</v>
      </c>
      <c r="K83" s="115" t="s">
        <v>100</v>
      </c>
      <c r="L83" s="116"/>
      <c r="M83" s="54" t="s">
        <v>3</v>
      </c>
      <c r="N83" s="55" t="s">
        <v>35</v>
      </c>
      <c r="O83" s="55" t="s">
        <v>101</v>
      </c>
      <c r="P83" s="55" t="s">
        <v>102</v>
      </c>
      <c r="Q83" s="55" t="s">
        <v>103</v>
      </c>
      <c r="R83" s="55" t="s">
        <v>104</v>
      </c>
      <c r="S83" s="55" t="s">
        <v>105</v>
      </c>
      <c r="T83" s="56" t="s">
        <v>106</v>
      </c>
      <c r="U83" s="111"/>
    </row>
    <row r="84" spans="1:21" s="2" customFormat="1" ht="22.9" customHeight="1" x14ac:dyDescent="0.25">
      <c r="A84" s="29"/>
      <c r="B84" s="30"/>
      <c r="C84" s="61" t="s">
        <v>107</v>
      </c>
      <c r="D84" s="29"/>
      <c r="E84" s="29"/>
      <c r="F84" s="29"/>
      <c r="G84" s="29"/>
      <c r="H84" s="29"/>
      <c r="I84" s="29"/>
      <c r="J84" s="117">
        <f>J85</f>
        <v>0</v>
      </c>
      <c r="K84" s="29"/>
      <c r="L84" s="30"/>
      <c r="M84" s="57"/>
      <c r="N84" s="48"/>
      <c r="O84" s="58"/>
      <c r="P84" s="118">
        <f>P85</f>
        <v>70.613477000000003</v>
      </c>
      <c r="Q84" s="58"/>
      <c r="R84" s="118">
        <f>R85</f>
        <v>1.2739780719999998</v>
      </c>
      <c r="S84" s="58"/>
      <c r="T84" s="119">
        <f>T85</f>
        <v>0</v>
      </c>
      <c r="U84" s="29"/>
    </row>
    <row r="85" spans="1:21" s="12" customFormat="1" ht="25.9" customHeight="1" x14ac:dyDescent="0.2">
      <c r="B85" s="120"/>
      <c r="D85" s="121" t="s">
        <v>64</v>
      </c>
      <c r="E85" s="122" t="s">
        <v>108</v>
      </c>
      <c r="F85" s="122" t="s">
        <v>109</v>
      </c>
      <c r="J85" s="123">
        <f>J86+J159+J178+J233</f>
        <v>0</v>
      </c>
      <c r="L85" s="120"/>
      <c r="M85" s="124"/>
      <c r="N85" s="125"/>
      <c r="O85" s="125"/>
      <c r="P85" s="126">
        <f>P86+P159+P178+P233</f>
        <v>70.613477000000003</v>
      </c>
      <c r="Q85" s="125"/>
      <c r="R85" s="126">
        <f>R86+R159+R178+R233</f>
        <v>1.2739780719999998</v>
      </c>
      <c r="S85" s="125"/>
      <c r="T85" s="127">
        <f>T86+T159+T178+T233</f>
        <v>0</v>
      </c>
    </row>
    <row r="86" spans="1:21" s="12" customFormat="1" ht="22.9" customHeight="1" x14ac:dyDescent="0.2">
      <c r="B86" s="120"/>
      <c r="D86" s="121" t="s">
        <v>64</v>
      </c>
      <c r="E86" s="128" t="s">
        <v>69</v>
      </c>
      <c r="F86" s="128" t="s">
        <v>110</v>
      </c>
      <c r="J86" s="129">
        <f>SUM(J87:J157)</f>
        <v>0</v>
      </c>
      <c r="L86" s="120"/>
      <c r="M86" s="124"/>
      <c r="N86" s="125"/>
      <c r="O86" s="125"/>
      <c r="P86" s="126">
        <f>SUM(P87:P158)</f>
        <v>44.152894000000003</v>
      </c>
      <c r="Q86" s="125"/>
      <c r="R86" s="126">
        <f>SUM(R87:R158)</f>
        <v>0.12960270199999999</v>
      </c>
      <c r="S86" s="125"/>
      <c r="T86" s="127">
        <f>SUM(T87:T158)</f>
        <v>0</v>
      </c>
    </row>
    <row r="87" spans="1:21" s="2" customFormat="1" ht="16.5" customHeight="1" x14ac:dyDescent="0.2">
      <c r="A87" s="29"/>
      <c r="B87" s="130"/>
      <c r="C87" s="131" t="s">
        <v>69</v>
      </c>
      <c r="D87" s="131" t="s">
        <v>111</v>
      </c>
      <c r="E87" s="132" t="s">
        <v>112</v>
      </c>
      <c r="F87" s="133" t="s">
        <v>113</v>
      </c>
      <c r="G87" s="134" t="s">
        <v>114</v>
      </c>
      <c r="H87" s="135">
        <v>12</v>
      </c>
      <c r="I87" s="337"/>
      <c r="J87" s="136">
        <f>ROUND(I87*H87,2)</f>
        <v>0</v>
      </c>
      <c r="K87" s="133" t="s">
        <v>115</v>
      </c>
      <c r="L87" s="30"/>
      <c r="M87" s="137" t="s">
        <v>3</v>
      </c>
      <c r="N87" s="138" t="s">
        <v>36</v>
      </c>
      <c r="O87" s="139">
        <v>0.20899999999999999</v>
      </c>
      <c r="P87" s="139">
        <f>O87*H87</f>
        <v>2.508</v>
      </c>
      <c r="Q87" s="139">
        <v>0</v>
      </c>
      <c r="R87" s="139">
        <f>Q87*H87</f>
        <v>0</v>
      </c>
      <c r="S87" s="139">
        <v>0</v>
      </c>
      <c r="T87" s="140">
        <f>S87*H87</f>
        <v>0</v>
      </c>
      <c r="U87" s="29"/>
    </row>
    <row r="88" spans="1:21" s="2" customFormat="1" x14ac:dyDescent="0.2">
      <c r="A88" s="29"/>
      <c r="B88" s="30"/>
      <c r="C88" s="29"/>
      <c r="D88" s="141" t="s">
        <v>117</v>
      </c>
      <c r="E88" s="29"/>
      <c r="F88" s="142" t="s">
        <v>118</v>
      </c>
      <c r="G88" s="29"/>
      <c r="H88" s="29"/>
      <c r="I88" s="29"/>
      <c r="J88" s="29"/>
      <c r="K88" s="29"/>
      <c r="L88" s="30"/>
      <c r="M88" s="143"/>
      <c r="N88" s="144"/>
      <c r="O88" s="50"/>
      <c r="P88" s="50"/>
      <c r="Q88" s="50"/>
      <c r="R88" s="50"/>
      <c r="S88" s="50"/>
      <c r="T88" s="51"/>
      <c r="U88" s="29"/>
    </row>
    <row r="89" spans="1:21" s="13" customFormat="1" x14ac:dyDescent="0.2">
      <c r="B89" s="145"/>
      <c r="D89" s="146" t="s">
        <v>119</v>
      </c>
      <c r="E89" s="147" t="s">
        <v>3</v>
      </c>
      <c r="F89" s="148" t="s">
        <v>569</v>
      </c>
      <c r="H89" s="149">
        <v>4</v>
      </c>
      <c r="L89" s="145"/>
      <c r="M89" s="150"/>
      <c r="N89" s="151"/>
      <c r="O89" s="151"/>
      <c r="P89" s="151"/>
      <c r="Q89" s="151"/>
      <c r="R89" s="151"/>
      <c r="S89" s="151"/>
      <c r="T89" s="152"/>
    </row>
    <row r="90" spans="1:21" s="13" customFormat="1" x14ac:dyDescent="0.2">
      <c r="B90" s="145"/>
      <c r="D90" s="146" t="s">
        <v>119</v>
      </c>
      <c r="E90" s="147" t="s">
        <v>3</v>
      </c>
      <c r="F90" s="148" t="s">
        <v>570</v>
      </c>
      <c r="H90" s="149">
        <v>3</v>
      </c>
      <c r="L90" s="145"/>
      <c r="M90" s="150"/>
      <c r="N90" s="151"/>
      <c r="O90" s="151"/>
      <c r="P90" s="151"/>
      <c r="Q90" s="151"/>
      <c r="R90" s="151"/>
      <c r="S90" s="151"/>
      <c r="T90" s="152"/>
    </row>
    <row r="91" spans="1:21" s="13" customFormat="1" x14ac:dyDescent="0.2">
      <c r="B91" s="145"/>
      <c r="D91" s="146" t="s">
        <v>119</v>
      </c>
      <c r="E91" s="147" t="s">
        <v>3</v>
      </c>
      <c r="F91" s="148" t="s">
        <v>571</v>
      </c>
      <c r="H91" s="149">
        <v>5</v>
      </c>
      <c r="L91" s="145"/>
      <c r="M91" s="150"/>
      <c r="N91" s="151"/>
      <c r="O91" s="151"/>
      <c r="P91" s="151"/>
      <c r="Q91" s="151"/>
      <c r="R91" s="151"/>
      <c r="S91" s="151"/>
      <c r="T91" s="152"/>
    </row>
    <row r="92" spans="1:21" s="14" customFormat="1" x14ac:dyDescent="0.2">
      <c r="B92" s="153"/>
      <c r="D92" s="146" t="s">
        <v>119</v>
      </c>
      <c r="E92" s="154" t="s">
        <v>3</v>
      </c>
      <c r="F92" s="155" t="s">
        <v>572</v>
      </c>
      <c r="H92" s="156">
        <v>12</v>
      </c>
      <c r="L92" s="153"/>
      <c r="M92" s="157"/>
      <c r="N92" s="158"/>
      <c r="O92" s="158"/>
      <c r="P92" s="158"/>
      <c r="Q92" s="158"/>
      <c r="R92" s="158"/>
      <c r="S92" s="158"/>
      <c r="T92" s="159"/>
    </row>
    <row r="93" spans="1:21" s="2" customFormat="1" ht="16.5" customHeight="1" x14ac:dyDescent="0.2">
      <c r="A93" s="29"/>
      <c r="B93" s="130"/>
      <c r="C93" s="131" t="s">
        <v>70</v>
      </c>
      <c r="D93" s="131" t="s">
        <v>111</v>
      </c>
      <c r="E93" s="132" t="s">
        <v>126</v>
      </c>
      <c r="F93" s="133" t="s">
        <v>127</v>
      </c>
      <c r="G93" s="134" t="s">
        <v>128</v>
      </c>
      <c r="H93" s="321">
        <v>3</v>
      </c>
      <c r="I93" s="337"/>
      <c r="J93" s="136">
        <f>ROUND(I93*H93,2)</f>
        <v>0</v>
      </c>
      <c r="K93" s="133" t="s">
        <v>115</v>
      </c>
      <c r="L93" s="30"/>
      <c r="M93" s="137" t="s">
        <v>3</v>
      </c>
      <c r="N93" s="138" t="s">
        <v>36</v>
      </c>
      <c r="O93" s="139">
        <v>0.184</v>
      </c>
      <c r="P93" s="139">
        <f>O93*H93</f>
        <v>0.55200000000000005</v>
      </c>
      <c r="Q93" s="139">
        <v>3.2634E-5</v>
      </c>
      <c r="R93" s="139">
        <f>Q93*H93</f>
        <v>9.7901999999999999E-5</v>
      </c>
      <c r="S93" s="139">
        <v>0</v>
      </c>
      <c r="T93" s="140">
        <f>S93*H93</f>
        <v>0</v>
      </c>
      <c r="U93" s="29"/>
    </row>
    <row r="94" spans="1:21" s="2" customFormat="1" x14ac:dyDescent="0.2">
      <c r="A94" s="29"/>
      <c r="B94" s="30"/>
      <c r="C94" s="29"/>
      <c r="D94" s="141" t="s">
        <v>117</v>
      </c>
      <c r="E94" s="29"/>
      <c r="F94" s="142" t="s">
        <v>129</v>
      </c>
      <c r="G94" s="29"/>
      <c r="H94" s="29"/>
      <c r="I94" s="29"/>
      <c r="J94" s="29"/>
      <c r="K94" s="29"/>
      <c r="L94" s="30"/>
      <c r="M94" s="143"/>
      <c r="N94" s="144"/>
      <c r="O94" s="50"/>
      <c r="P94" s="50"/>
      <c r="Q94" s="50"/>
      <c r="R94" s="50"/>
      <c r="S94" s="50"/>
      <c r="T94" s="51"/>
      <c r="U94" s="29"/>
    </row>
    <row r="95" spans="1:21" s="2" customFormat="1" ht="24.2" customHeight="1" x14ac:dyDescent="0.2">
      <c r="A95" s="29"/>
      <c r="B95" s="130"/>
      <c r="C95" s="131" t="s">
        <v>130</v>
      </c>
      <c r="D95" s="131" t="s">
        <v>111</v>
      </c>
      <c r="E95" s="132" t="s">
        <v>131</v>
      </c>
      <c r="F95" s="133" t="s">
        <v>132</v>
      </c>
      <c r="G95" s="134" t="s">
        <v>133</v>
      </c>
      <c r="H95" s="135">
        <v>3</v>
      </c>
      <c r="I95" s="337"/>
      <c r="J95" s="136">
        <f>ROUND(I95*H95,2)</f>
        <v>0</v>
      </c>
      <c r="K95" s="133" t="s">
        <v>115</v>
      </c>
      <c r="L95" s="30"/>
      <c r="M95" s="137" t="s">
        <v>3</v>
      </c>
      <c r="N95" s="138" t="s">
        <v>36</v>
      </c>
      <c r="O95" s="139">
        <v>0</v>
      </c>
      <c r="P95" s="139">
        <f>O95*H95</f>
        <v>0</v>
      </c>
      <c r="Q95" s="139">
        <v>0</v>
      </c>
      <c r="R95" s="139">
        <f>Q95*H95</f>
        <v>0</v>
      </c>
      <c r="S95" s="139">
        <v>0</v>
      </c>
      <c r="T95" s="140">
        <f>S95*H95</f>
        <v>0</v>
      </c>
      <c r="U95" s="29"/>
    </row>
    <row r="96" spans="1:21" s="2" customFormat="1" x14ac:dyDescent="0.2">
      <c r="A96" s="29"/>
      <c r="B96" s="30"/>
      <c r="C96" s="29"/>
      <c r="D96" s="141" t="s">
        <v>117</v>
      </c>
      <c r="E96" s="29"/>
      <c r="F96" s="142" t="s">
        <v>134</v>
      </c>
      <c r="G96" s="29"/>
      <c r="H96" s="29"/>
      <c r="I96" s="29"/>
      <c r="J96" s="29"/>
      <c r="K96" s="29"/>
      <c r="L96" s="30"/>
      <c r="M96" s="143"/>
      <c r="N96" s="144"/>
      <c r="O96" s="50"/>
      <c r="P96" s="50"/>
      <c r="Q96" s="50"/>
      <c r="R96" s="50"/>
      <c r="S96" s="50"/>
      <c r="T96" s="51"/>
      <c r="U96" s="29"/>
    </row>
    <row r="97" spans="1:21" s="2" customFormat="1" ht="49.15" customHeight="1" x14ac:dyDescent="0.2">
      <c r="A97" s="29"/>
      <c r="B97" s="130"/>
      <c r="C97" s="131" t="s">
        <v>116</v>
      </c>
      <c r="D97" s="131" t="s">
        <v>111</v>
      </c>
      <c r="E97" s="132" t="s">
        <v>366</v>
      </c>
      <c r="F97" s="133" t="s">
        <v>367</v>
      </c>
      <c r="G97" s="134" t="s">
        <v>175</v>
      </c>
      <c r="H97" s="135">
        <v>0.8</v>
      </c>
      <c r="I97" s="337"/>
      <c r="J97" s="136">
        <f>ROUND(I97*H97,2)</f>
        <v>0</v>
      </c>
      <c r="K97" s="133" t="s">
        <v>115</v>
      </c>
      <c r="L97" s="30"/>
      <c r="M97" s="137" t="s">
        <v>3</v>
      </c>
      <c r="N97" s="138" t="s">
        <v>36</v>
      </c>
      <c r="O97" s="139">
        <v>0.81799999999999995</v>
      </c>
      <c r="P97" s="139">
        <f>O97*H97</f>
        <v>0.65439999999999998</v>
      </c>
      <c r="Q97" s="139">
        <v>8.6767000000000007E-3</v>
      </c>
      <c r="R97" s="139">
        <f>Q97*H97</f>
        <v>6.9413600000000006E-3</v>
      </c>
      <c r="S97" s="139">
        <v>0</v>
      </c>
      <c r="T97" s="140">
        <f>S97*H97</f>
        <v>0</v>
      </c>
      <c r="U97" s="29"/>
    </row>
    <row r="98" spans="1:21" s="2" customFormat="1" x14ac:dyDescent="0.2">
      <c r="A98" s="29"/>
      <c r="B98" s="30"/>
      <c r="C98" s="29"/>
      <c r="D98" s="141" t="s">
        <v>117</v>
      </c>
      <c r="E98" s="29"/>
      <c r="F98" s="142" t="s">
        <v>368</v>
      </c>
      <c r="G98" s="29"/>
      <c r="H98" s="29"/>
      <c r="I98" s="29"/>
      <c r="J98" s="29"/>
      <c r="K98" s="29"/>
      <c r="L98" s="30"/>
      <c r="M98" s="143"/>
      <c r="N98" s="144"/>
      <c r="O98" s="50"/>
      <c r="P98" s="50"/>
      <c r="Q98" s="50"/>
      <c r="R98" s="50"/>
      <c r="S98" s="50"/>
      <c r="T98" s="51"/>
      <c r="U98" s="29"/>
    </row>
    <row r="99" spans="1:21" s="13" customFormat="1" x14ac:dyDescent="0.2">
      <c r="B99" s="145"/>
      <c r="D99" s="146" t="s">
        <v>119</v>
      </c>
      <c r="E99" s="147" t="s">
        <v>3</v>
      </c>
      <c r="F99" s="148" t="s">
        <v>573</v>
      </c>
      <c r="H99" s="149">
        <v>0.8</v>
      </c>
      <c r="L99" s="145"/>
      <c r="M99" s="150"/>
      <c r="N99" s="151"/>
      <c r="O99" s="151"/>
      <c r="P99" s="151"/>
      <c r="Q99" s="151"/>
      <c r="R99" s="151"/>
      <c r="S99" s="151"/>
      <c r="T99" s="152"/>
    </row>
    <row r="100" spans="1:21" s="2" customFormat="1" ht="49.15" customHeight="1" x14ac:dyDescent="0.2">
      <c r="A100" s="29"/>
      <c r="B100" s="130"/>
      <c r="C100" s="131" t="s">
        <v>142</v>
      </c>
      <c r="D100" s="131" t="s">
        <v>111</v>
      </c>
      <c r="E100" s="132" t="s">
        <v>370</v>
      </c>
      <c r="F100" s="133" t="s">
        <v>371</v>
      </c>
      <c r="G100" s="134" t="s">
        <v>175</v>
      </c>
      <c r="H100" s="135">
        <v>0.8</v>
      </c>
      <c r="I100" s="337"/>
      <c r="J100" s="136">
        <f>ROUND(I100*H100,2)</f>
        <v>0</v>
      </c>
      <c r="K100" s="133" t="s">
        <v>115</v>
      </c>
      <c r="L100" s="30"/>
      <c r="M100" s="137" t="s">
        <v>3</v>
      </c>
      <c r="N100" s="138" t="s">
        <v>36</v>
      </c>
      <c r="O100" s="139">
        <v>0.54700000000000004</v>
      </c>
      <c r="P100" s="139">
        <f>O100*H100</f>
        <v>0.43760000000000004</v>
      </c>
      <c r="Q100" s="139">
        <v>3.6904300000000001E-2</v>
      </c>
      <c r="R100" s="139">
        <f>Q100*H100</f>
        <v>2.9523440000000001E-2</v>
      </c>
      <c r="S100" s="139">
        <v>0</v>
      </c>
      <c r="T100" s="140">
        <f>S100*H100</f>
        <v>0</v>
      </c>
      <c r="U100" s="29"/>
    </row>
    <row r="101" spans="1:21" s="2" customFormat="1" x14ac:dyDescent="0.2">
      <c r="A101" s="29"/>
      <c r="B101" s="30"/>
      <c r="C101" s="29"/>
      <c r="D101" s="141" t="s">
        <v>117</v>
      </c>
      <c r="E101" s="29"/>
      <c r="F101" s="142" t="s">
        <v>372</v>
      </c>
      <c r="G101" s="29"/>
      <c r="H101" s="29"/>
      <c r="I101" s="29"/>
      <c r="J101" s="29"/>
      <c r="K101" s="29"/>
      <c r="L101" s="30"/>
      <c r="M101" s="143"/>
      <c r="N101" s="144"/>
      <c r="O101" s="50"/>
      <c r="P101" s="50"/>
      <c r="Q101" s="50"/>
      <c r="R101" s="50"/>
      <c r="S101" s="50"/>
      <c r="T101" s="51"/>
      <c r="U101" s="29"/>
    </row>
    <row r="102" spans="1:21" s="13" customFormat="1" x14ac:dyDescent="0.2">
      <c r="B102" s="145"/>
      <c r="D102" s="146" t="s">
        <v>119</v>
      </c>
      <c r="E102" s="147" t="s">
        <v>3</v>
      </c>
      <c r="F102" s="148" t="s">
        <v>574</v>
      </c>
      <c r="H102" s="149">
        <v>0.8</v>
      </c>
      <c r="L102" s="145"/>
      <c r="M102" s="150"/>
      <c r="N102" s="151"/>
      <c r="O102" s="151"/>
      <c r="P102" s="151"/>
      <c r="Q102" s="151"/>
      <c r="R102" s="151"/>
      <c r="S102" s="151"/>
      <c r="T102" s="152"/>
    </row>
    <row r="103" spans="1:21" s="2" customFormat="1" ht="24.2" customHeight="1" x14ac:dyDescent="0.2">
      <c r="A103" s="29"/>
      <c r="B103" s="130"/>
      <c r="C103" s="131" t="s">
        <v>152</v>
      </c>
      <c r="D103" s="131" t="s">
        <v>111</v>
      </c>
      <c r="E103" s="132" t="s">
        <v>387</v>
      </c>
      <c r="F103" s="133" t="s">
        <v>388</v>
      </c>
      <c r="G103" s="134" t="s">
        <v>145</v>
      </c>
      <c r="H103" s="135">
        <v>1.92</v>
      </c>
      <c r="I103" s="337"/>
      <c r="J103" s="136">
        <f>ROUND(I103*H103,2)</f>
        <v>0</v>
      </c>
      <c r="K103" s="133" t="s">
        <v>115</v>
      </c>
      <c r="L103" s="30"/>
      <c r="M103" s="137" t="s">
        <v>3</v>
      </c>
      <c r="N103" s="138" t="s">
        <v>36</v>
      </c>
      <c r="O103" s="139">
        <v>1.548</v>
      </c>
      <c r="P103" s="139">
        <f>O103*H103</f>
        <v>2.9721600000000001</v>
      </c>
      <c r="Q103" s="139">
        <v>0</v>
      </c>
      <c r="R103" s="139">
        <f>Q103*H103</f>
        <v>0</v>
      </c>
      <c r="S103" s="139">
        <v>0</v>
      </c>
      <c r="T103" s="140">
        <f>S103*H103</f>
        <v>0</v>
      </c>
      <c r="U103" s="29"/>
    </row>
    <row r="104" spans="1:21" s="2" customFormat="1" x14ac:dyDescent="0.2">
      <c r="A104" s="29"/>
      <c r="B104" s="30"/>
      <c r="C104" s="29"/>
      <c r="D104" s="141" t="s">
        <v>117</v>
      </c>
      <c r="E104" s="29"/>
      <c r="F104" s="142" t="s">
        <v>389</v>
      </c>
      <c r="G104" s="29"/>
      <c r="H104" s="29"/>
      <c r="I104" s="29"/>
      <c r="J104" s="29"/>
      <c r="K104" s="29"/>
      <c r="L104" s="30"/>
      <c r="M104" s="143"/>
      <c r="N104" s="144"/>
      <c r="O104" s="50"/>
      <c r="P104" s="50"/>
      <c r="Q104" s="50"/>
      <c r="R104" s="50"/>
      <c r="S104" s="50"/>
      <c r="T104" s="51"/>
      <c r="U104" s="29"/>
    </row>
    <row r="105" spans="1:21" s="13" customFormat="1" x14ac:dyDescent="0.2">
      <c r="B105" s="145"/>
      <c r="D105" s="146" t="s">
        <v>119</v>
      </c>
      <c r="E105" s="147" t="s">
        <v>3</v>
      </c>
      <c r="F105" s="148" t="s">
        <v>575</v>
      </c>
      <c r="H105" s="149">
        <v>1.92</v>
      </c>
      <c r="L105" s="145"/>
      <c r="M105" s="150"/>
      <c r="N105" s="151"/>
      <c r="O105" s="151"/>
      <c r="P105" s="151"/>
      <c r="Q105" s="151"/>
      <c r="R105" s="151"/>
      <c r="S105" s="151"/>
      <c r="T105" s="152"/>
    </row>
    <row r="106" spans="1:21" s="2" customFormat="1" ht="24.2" customHeight="1" x14ac:dyDescent="0.2">
      <c r="A106" s="29"/>
      <c r="B106" s="130"/>
      <c r="C106" s="131" t="s">
        <v>162</v>
      </c>
      <c r="D106" s="131" t="s">
        <v>111</v>
      </c>
      <c r="E106" s="132" t="s">
        <v>143</v>
      </c>
      <c r="F106" s="133" t="s">
        <v>144</v>
      </c>
      <c r="G106" s="134" t="s">
        <v>145</v>
      </c>
      <c r="H106" s="135">
        <v>10.824</v>
      </c>
      <c r="I106" s="337"/>
      <c r="J106" s="136">
        <f>ROUND(I106*H106,2)</f>
        <v>0</v>
      </c>
      <c r="K106" s="133" t="s">
        <v>115</v>
      </c>
      <c r="L106" s="30"/>
      <c r="M106" s="137" t="s">
        <v>3</v>
      </c>
      <c r="N106" s="138" t="s">
        <v>36</v>
      </c>
      <c r="O106" s="139">
        <v>0.97499999999999998</v>
      </c>
      <c r="P106" s="139">
        <f>O106*H106</f>
        <v>10.5534</v>
      </c>
      <c r="Q106" s="139">
        <v>0</v>
      </c>
      <c r="R106" s="139">
        <f>Q106*H106</f>
        <v>0</v>
      </c>
      <c r="S106" s="139">
        <v>0</v>
      </c>
      <c r="T106" s="140">
        <f>S106*H106</f>
        <v>0</v>
      </c>
      <c r="U106" s="29"/>
    </row>
    <row r="107" spans="1:21" s="2" customFormat="1" x14ac:dyDescent="0.2">
      <c r="A107" s="29"/>
      <c r="B107" s="30"/>
      <c r="C107" s="29"/>
      <c r="D107" s="141" t="s">
        <v>117</v>
      </c>
      <c r="E107" s="29"/>
      <c r="F107" s="142" t="s">
        <v>146</v>
      </c>
      <c r="G107" s="29"/>
      <c r="H107" s="29"/>
      <c r="I107" s="29"/>
      <c r="J107" s="29"/>
      <c r="K107" s="29"/>
      <c r="L107" s="30"/>
      <c r="M107" s="143"/>
      <c r="N107" s="144"/>
      <c r="O107" s="50"/>
      <c r="P107" s="50"/>
      <c r="Q107" s="50"/>
      <c r="R107" s="50"/>
      <c r="S107" s="50"/>
      <c r="T107" s="51"/>
      <c r="U107" s="29"/>
    </row>
    <row r="108" spans="1:21" s="13" customFormat="1" x14ac:dyDescent="0.2">
      <c r="B108" s="145"/>
      <c r="D108" s="146" t="s">
        <v>119</v>
      </c>
      <c r="E108" s="147" t="s">
        <v>3</v>
      </c>
      <c r="F108" s="148" t="s">
        <v>576</v>
      </c>
      <c r="H108" s="149">
        <v>4.76</v>
      </c>
      <c r="L108" s="145"/>
      <c r="M108" s="150"/>
      <c r="N108" s="151"/>
      <c r="O108" s="151"/>
      <c r="P108" s="151"/>
      <c r="Q108" s="151"/>
      <c r="R108" s="151"/>
      <c r="S108" s="151"/>
      <c r="T108" s="152"/>
    </row>
    <row r="109" spans="1:21" s="13" customFormat="1" x14ac:dyDescent="0.2">
      <c r="B109" s="145"/>
      <c r="D109" s="146" t="s">
        <v>119</v>
      </c>
      <c r="E109" s="147" t="s">
        <v>3</v>
      </c>
      <c r="F109" s="148" t="s">
        <v>577</v>
      </c>
      <c r="H109" s="149">
        <v>3.27</v>
      </c>
      <c r="L109" s="145"/>
      <c r="M109" s="150"/>
      <c r="N109" s="151"/>
      <c r="O109" s="151"/>
      <c r="P109" s="151"/>
      <c r="Q109" s="151"/>
      <c r="R109" s="151"/>
      <c r="S109" s="151"/>
      <c r="T109" s="152"/>
    </row>
    <row r="110" spans="1:21" s="13" customFormat="1" x14ac:dyDescent="0.2">
      <c r="B110" s="145"/>
      <c r="D110" s="146" t="s">
        <v>119</v>
      </c>
      <c r="E110" s="147" t="s">
        <v>3</v>
      </c>
      <c r="F110" s="148" t="s">
        <v>578</v>
      </c>
      <c r="H110" s="149">
        <v>5.5</v>
      </c>
      <c r="L110" s="145"/>
      <c r="M110" s="150"/>
      <c r="N110" s="151"/>
      <c r="O110" s="151"/>
      <c r="P110" s="151"/>
      <c r="Q110" s="151"/>
      <c r="R110" s="151"/>
      <c r="S110" s="151"/>
      <c r="T110" s="152"/>
    </row>
    <row r="111" spans="1:21" s="14" customFormat="1" x14ac:dyDescent="0.2">
      <c r="B111" s="153"/>
      <c r="D111" s="146" t="s">
        <v>119</v>
      </c>
      <c r="E111" s="154" t="s">
        <v>3</v>
      </c>
      <c r="F111" s="155" t="s">
        <v>125</v>
      </c>
      <c r="H111" s="156">
        <v>13.53</v>
      </c>
      <c r="L111" s="153"/>
      <c r="M111" s="157"/>
      <c r="N111" s="158"/>
      <c r="O111" s="158"/>
      <c r="P111" s="158"/>
      <c r="Q111" s="158"/>
      <c r="R111" s="158"/>
      <c r="S111" s="158"/>
      <c r="T111" s="159"/>
    </row>
    <row r="112" spans="1:21" s="13" customFormat="1" x14ac:dyDescent="0.2">
      <c r="B112" s="145"/>
      <c r="D112" s="146" t="s">
        <v>119</v>
      </c>
      <c r="E112" s="147" t="s">
        <v>3</v>
      </c>
      <c r="F112" s="148" t="s">
        <v>579</v>
      </c>
      <c r="H112" s="149">
        <v>10.824</v>
      </c>
      <c r="L112" s="145"/>
      <c r="M112" s="150"/>
      <c r="N112" s="151"/>
      <c r="O112" s="151"/>
      <c r="P112" s="151"/>
      <c r="Q112" s="151"/>
      <c r="R112" s="151"/>
      <c r="S112" s="151"/>
      <c r="T112" s="152"/>
    </row>
    <row r="113" spans="1:21" s="2" customFormat="1" ht="24.2" customHeight="1" x14ac:dyDescent="0.2">
      <c r="A113" s="29"/>
      <c r="B113" s="130"/>
      <c r="C113" s="131" t="s">
        <v>167</v>
      </c>
      <c r="D113" s="131" t="s">
        <v>111</v>
      </c>
      <c r="E113" s="132" t="s">
        <v>163</v>
      </c>
      <c r="F113" s="133" t="s">
        <v>164</v>
      </c>
      <c r="G113" s="134" t="s">
        <v>145</v>
      </c>
      <c r="H113" s="135">
        <v>2.706</v>
      </c>
      <c r="I113" s="337"/>
      <c r="J113" s="136">
        <f>ROUND(I113*H113,2)</f>
        <v>0</v>
      </c>
      <c r="K113" s="133" t="s">
        <v>115</v>
      </c>
      <c r="L113" s="30"/>
      <c r="M113" s="137" t="s">
        <v>3</v>
      </c>
      <c r="N113" s="138" t="s">
        <v>36</v>
      </c>
      <c r="O113" s="139">
        <v>1.742</v>
      </c>
      <c r="P113" s="139">
        <f>O113*H113</f>
        <v>4.7138520000000002</v>
      </c>
      <c r="Q113" s="139">
        <v>0</v>
      </c>
      <c r="R113" s="139">
        <f>Q113*H113</f>
        <v>0</v>
      </c>
      <c r="S113" s="139">
        <v>0</v>
      </c>
      <c r="T113" s="140">
        <f>S113*H113</f>
        <v>0</v>
      </c>
      <c r="U113" s="29"/>
    </row>
    <row r="114" spans="1:21" s="2" customFormat="1" x14ac:dyDescent="0.2">
      <c r="A114" s="29"/>
      <c r="B114" s="30"/>
      <c r="C114" s="29"/>
      <c r="D114" s="141" t="s">
        <v>117</v>
      </c>
      <c r="E114" s="29"/>
      <c r="F114" s="142" t="s">
        <v>165</v>
      </c>
      <c r="G114" s="29"/>
      <c r="H114" s="29"/>
      <c r="I114" s="29"/>
      <c r="J114" s="29"/>
      <c r="K114" s="29"/>
      <c r="L114" s="30"/>
      <c r="M114" s="143"/>
      <c r="N114" s="144"/>
      <c r="O114" s="50"/>
      <c r="P114" s="50"/>
      <c r="Q114" s="50"/>
      <c r="R114" s="50"/>
      <c r="S114" s="50"/>
      <c r="T114" s="51"/>
      <c r="U114" s="29"/>
    </row>
    <row r="115" spans="1:21" s="13" customFormat="1" x14ac:dyDescent="0.2">
      <c r="B115" s="145"/>
      <c r="D115" s="146" t="s">
        <v>119</v>
      </c>
      <c r="E115" s="147" t="s">
        <v>3</v>
      </c>
      <c r="F115" s="148" t="s">
        <v>576</v>
      </c>
      <c r="H115" s="149">
        <v>4.76</v>
      </c>
      <c r="L115" s="145"/>
      <c r="M115" s="150"/>
      <c r="N115" s="151"/>
      <c r="O115" s="151"/>
      <c r="P115" s="151"/>
      <c r="Q115" s="151"/>
      <c r="R115" s="151"/>
      <c r="S115" s="151"/>
      <c r="T115" s="152"/>
    </row>
    <row r="116" spans="1:21" s="13" customFormat="1" x14ac:dyDescent="0.2">
      <c r="B116" s="145"/>
      <c r="D116" s="146" t="s">
        <v>119</v>
      </c>
      <c r="E116" s="147" t="s">
        <v>3</v>
      </c>
      <c r="F116" s="148" t="s">
        <v>577</v>
      </c>
      <c r="H116" s="149">
        <v>3.27</v>
      </c>
      <c r="L116" s="145"/>
      <c r="M116" s="150"/>
      <c r="N116" s="151"/>
      <c r="O116" s="151"/>
      <c r="P116" s="151"/>
      <c r="Q116" s="151"/>
      <c r="R116" s="151"/>
      <c r="S116" s="151"/>
      <c r="T116" s="152"/>
    </row>
    <row r="117" spans="1:21" s="13" customFormat="1" x14ac:dyDescent="0.2">
      <c r="B117" s="145"/>
      <c r="D117" s="146" t="s">
        <v>119</v>
      </c>
      <c r="E117" s="147" t="s">
        <v>3</v>
      </c>
      <c r="F117" s="148" t="s">
        <v>578</v>
      </c>
      <c r="H117" s="149">
        <v>5.5</v>
      </c>
      <c r="L117" s="145"/>
      <c r="M117" s="150"/>
      <c r="N117" s="151"/>
      <c r="O117" s="151"/>
      <c r="P117" s="151"/>
      <c r="Q117" s="151"/>
      <c r="R117" s="151"/>
      <c r="S117" s="151"/>
      <c r="T117" s="152"/>
    </row>
    <row r="118" spans="1:21" s="14" customFormat="1" x14ac:dyDescent="0.2">
      <c r="B118" s="153"/>
      <c r="D118" s="146" t="s">
        <v>119</v>
      </c>
      <c r="E118" s="154" t="s">
        <v>3</v>
      </c>
      <c r="F118" s="155" t="s">
        <v>125</v>
      </c>
      <c r="H118" s="156">
        <v>13.53</v>
      </c>
      <c r="L118" s="153"/>
      <c r="M118" s="157"/>
      <c r="N118" s="158"/>
      <c r="O118" s="158"/>
      <c r="P118" s="158"/>
      <c r="Q118" s="158"/>
      <c r="R118" s="158"/>
      <c r="S118" s="158"/>
      <c r="T118" s="159"/>
    </row>
    <row r="119" spans="1:21" s="13" customFormat="1" x14ac:dyDescent="0.2">
      <c r="B119" s="145"/>
      <c r="D119" s="146" t="s">
        <v>119</v>
      </c>
      <c r="E119" s="147" t="s">
        <v>3</v>
      </c>
      <c r="F119" s="148" t="s">
        <v>580</v>
      </c>
      <c r="H119" s="149">
        <v>2.706</v>
      </c>
      <c r="L119" s="145"/>
      <c r="M119" s="150"/>
      <c r="N119" s="151"/>
      <c r="O119" s="151"/>
      <c r="P119" s="151"/>
      <c r="Q119" s="151"/>
      <c r="R119" s="151"/>
      <c r="S119" s="151"/>
      <c r="T119" s="152"/>
    </row>
    <row r="120" spans="1:21" s="2" customFormat="1" ht="24.2" customHeight="1" x14ac:dyDescent="0.2">
      <c r="A120" s="29"/>
      <c r="B120" s="130"/>
      <c r="C120" s="131" t="s">
        <v>172</v>
      </c>
      <c r="D120" s="131" t="s">
        <v>111</v>
      </c>
      <c r="E120" s="132" t="s">
        <v>581</v>
      </c>
      <c r="F120" s="133" t="s">
        <v>582</v>
      </c>
      <c r="G120" s="134" t="s">
        <v>175</v>
      </c>
      <c r="H120" s="135">
        <v>29</v>
      </c>
      <c r="I120" s="337"/>
      <c r="J120" s="136">
        <f>ROUND(I120*H120,2)</f>
        <v>0</v>
      </c>
      <c r="K120" s="133" t="s">
        <v>115</v>
      </c>
      <c r="L120" s="30"/>
      <c r="M120" s="137" t="s">
        <v>3</v>
      </c>
      <c r="N120" s="138" t="s">
        <v>36</v>
      </c>
      <c r="O120" s="139">
        <v>0.58299999999999996</v>
      </c>
      <c r="P120" s="139">
        <f>O120*H120</f>
        <v>16.907</v>
      </c>
      <c r="Q120" s="139">
        <v>1.8E-3</v>
      </c>
      <c r="R120" s="139">
        <f>Q120*H120</f>
        <v>5.2199999999999996E-2</v>
      </c>
      <c r="S120" s="139">
        <v>0</v>
      </c>
      <c r="T120" s="140">
        <f>S120*H120</f>
        <v>0</v>
      </c>
      <c r="U120" s="29"/>
    </row>
    <row r="121" spans="1:21" s="2" customFormat="1" x14ac:dyDescent="0.2">
      <c r="A121" s="29"/>
      <c r="B121" s="30"/>
      <c r="C121" s="29"/>
      <c r="D121" s="141" t="s">
        <v>117</v>
      </c>
      <c r="E121" s="29"/>
      <c r="F121" s="142" t="s">
        <v>583</v>
      </c>
      <c r="G121" s="29"/>
      <c r="H121" s="29"/>
      <c r="I121" s="29"/>
      <c r="J121" s="29"/>
      <c r="K121" s="29"/>
      <c r="L121" s="30"/>
      <c r="M121" s="143"/>
      <c r="N121" s="144"/>
      <c r="O121" s="50"/>
      <c r="P121" s="50"/>
      <c r="Q121" s="50"/>
      <c r="R121" s="50"/>
      <c r="S121" s="50"/>
      <c r="T121" s="51"/>
      <c r="U121" s="29"/>
    </row>
    <row r="122" spans="1:21" s="13" customFormat="1" x14ac:dyDescent="0.2">
      <c r="B122" s="145"/>
      <c r="D122" s="146" t="s">
        <v>119</v>
      </c>
      <c r="E122" s="147" t="s">
        <v>3</v>
      </c>
      <c r="F122" s="148" t="s">
        <v>584</v>
      </c>
      <c r="H122" s="149">
        <v>29</v>
      </c>
      <c r="L122" s="145"/>
      <c r="M122" s="150"/>
      <c r="N122" s="151"/>
      <c r="O122" s="151"/>
      <c r="P122" s="151"/>
      <c r="Q122" s="151"/>
      <c r="R122" s="151"/>
      <c r="S122" s="151"/>
      <c r="T122" s="152"/>
    </row>
    <row r="123" spans="1:21" s="2" customFormat="1" ht="24.2" customHeight="1" x14ac:dyDescent="0.2">
      <c r="A123" s="29"/>
      <c r="B123" s="130"/>
      <c r="C123" s="160" t="s">
        <v>177</v>
      </c>
      <c r="D123" s="160" t="s">
        <v>188</v>
      </c>
      <c r="E123" s="161" t="s">
        <v>585</v>
      </c>
      <c r="F123" s="162" t="s">
        <v>586</v>
      </c>
      <c r="G123" s="163" t="s">
        <v>175</v>
      </c>
      <c r="H123" s="164">
        <v>29</v>
      </c>
      <c r="I123" s="338"/>
      <c r="J123" s="165">
        <f>ROUND(I123*H123,2)</f>
        <v>0</v>
      </c>
      <c r="K123" s="162" t="s">
        <v>3</v>
      </c>
      <c r="L123" s="166"/>
      <c r="M123" s="167" t="s">
        <v>3</v>
      </c>
      <c r="N123" s="168" t="s">
        <v>36</v>
      </c>
      <c r="O123" s="139">
        <v>0</v>
      </c>
      <c r="P123" s="139">
        <f>O123*H123</f>
        <v>0</v>
      </c>
      <c r="Q123" s="139">
        <v>1.4E-3</v>
      </c>
      <c r="R123" s="139">
        <f>Q123*H123</f>
        <v>4.0599999999999997E-2</v>
      </c>
      <c r="S123" s="139">
        <v>0</v>
      </c>
      <c r="T123" s="140">
        <f>S123*H123</f>
        <v>0</v>
      </c>
      <c r="U123" s="29"/>
    </row>
    <row r="124" spans="1:21" s="13" customFormat="1" x14ac:dyDescent="0.2">
      <c r="B124" s="145"/>
      <c r="D124" s="146" t="s">
        <v>119</v>
      </c>
      <c r="F124" s="148" t="s">
        <v>587</v>
      </c>
      <c r="H124" s="149">
        <v>29</v>
      </c>
      <c r="L124" s="145"/>
      <c r="M124" s="150"/>
      <c r="N124" s="151"/>
      <c r="O124" s="151"/>
      <c r="P124" s="151"/>
      <c r="Q124" s="151"/>
      <c r="R124" s="151"/>
      <c r="S124" s="151"/>
      <c r="T124" s="152"/>
    </row>
    <row r="125" spans="1:21" s="2" customFormat="1" ht="37.9" customHeight="1" x14ac:dyDescent="0.2">
      <c r="A125" s="29"/>
      <c r="B125" s="130"/>
      <c r="C125" s="131" t="s">
        <v>187</v>
      </c>
      <c r="D125" s="131" t="s">
        <v>111</v>
      </c>
      <c r="E125" s="132" t="s">
        <v>201</v>
      </c>
      <c r="F125" s="133" t="s">
        <v>202</v>
      </c>
      <c r="G125" s="134" t="s">
        <v>145</v>
      </c>
      <c r="H125" s="135">
        <v>0.91800000000000004</v>
      </c>
      <c r="I125" s="337"/>
      <c r="J125" s="136">
        <f>ROUND(I125*H125,2)</f>
        <v>0</v>
      </c>
      <c r="K125" s="133" t="s">
        <v>115</v>
      </c>
      <c r="L125" s="30"/>
      <c r="M125" s="137" t="s">
        <v>3</v>
      </c>
      <c r="N125" s="138" t="s">
        <v>36</v>
      </c>
      <c r="O125" s="139">
        <v>4.5999999999999999E-2</v>
      </c>
      <c r="P125" s="139">
        <f>O125*H125</f>
        <v>4.2228000000000002E-2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U125" s="29"/>
    </row>
    <row r="126" spans="1:21" s="2" customFormat="1" x14ac:dyDescent="0.2">
      <c r="A126" s="29"/>
      <c r="B126" s="30"/>
      <c r="C126" s="29"/>
      <c r="D126" s="141" t="s">
        <v>117</v>
      </c>
      <c r="E126" s="29"/>
      <c r="F126" s="142" t="s">
        <v>203</v>
      </c>
      <c r="G126" s="29"/>
      <c r="H126" s="29"/>
      <c r="I126" s="29"/>
      <c r="J126" s="29"/>
      <c r="K126" s="29"/>
      <c r="L126" s="30"/>
      <c r="M126" s="143"/>
      <c r="N126" s="144"/>
      <c r="O126" s="50"/>
      <c r="P126" s="50"/>
      <c r="Q126" s="50"/>
      <c r="R126" s="50"/>
      <c r="S126" s="50"/>
      <c r="T126" s="51"/>
      <c r="U126" s="29"/>
    </row>
    <row r="127" spans="1:21" s="13" customFormat="1" x14ac:dyDescent="0.2">
      <c r="B127" s="145"/>
      <c r="D127" s="146" t="s">
        <v>119</v>
      </c>
      <c r="E127" s="147" t="s">
        <v>3</v>
      </c>
      <c r="F127" s="148" t="s">
        <v>588</v>
      </c>
      <c r="H127" s="149">
        <v>10.824</v>
      </c>
      <c r="L127" s="145"/>
      <c r="M127" s="150"/>
      <c r="N127" s="151"/>
      <c r="O127" s="151"/>
      <c r="P127" s="151"/>
      <c r="Q127" s="151"/>
      <c r="R127" s="151"/>
      <c r="S127" s="151"/>
      <c r="T127" s="152"/>
    </row>
    <row r="128" spans="1:21" s="13" customFormat="1" x14ac:dyDescent="0.2">
      <c r="B128" s="145"/>
      <c r="D128" s="146" t="s">
        <v>119</v>
      </c>
      <c r="E128" s="147" t="s">
        <v>3</v>
      </c>
      <c r="F128" s="148" t="s">
        <v>589</v>
      </c>
      <c r="H128" s="149">
        <v>-9.9060000000000006</v>
      </c>
      <c r="L128" s="145"/>
      <c r="M128" s="150"/>
      <c r="N128" s="151"/>
      <c r="O128" s="151"/>
      <c r="P128" s="151"/>
      <c r="Q128" s="151"/>
      <c r="R128" s="151"/>
      <c r="S128" s="151"/>
      <c r="T128" s="152"/>
    </row>
    <row r="129" spans="1:21" s="14" customFormat="1" x14ac:dyDescent="0.2">
      <c r="B129" s="153"/>
      <c r="D129" s="146" t="s">
        <v>119</v>
      </c>
      <c r="E129" s="154" t="s">
        <v>3</v>
      </c>
      <c r="F129" s="155" t="s">
        <v>125</v>
      </c>
      <c r="H129" s="156">
        <v>0.91799999999999904</v>
      </c>
      <c r="L129" s="153"/>
      <c r="M129" s="157"/>
      <c r="N129" s="158"/>
      <c r="O129" s="158"/>
      <c r="P129" s="158"/>
      <c r="Q129" s="158"/>
      <c r="R129" s="158"/>
      <c r="S129" s="158"/>
      <c r="T129" s="159"/>
    </row>
    <row r="130" spans="1:21" s="2" customFormat="1" ht="37.9" customHeight="1" x14ac:dyDescent="0.2">
      <c r="A130" s="29"/>
      <c r="B130" s="130"/>
      <c r="C130" s="131" t="s">
        <v>192</v>
      </c>
      <c r="D130" s="131" t="s">
        <v>111</v>
      </c>
      <c r="E130" s="132" t="s">
        <v>206</v>
      </c>
      <c r="F130" s="133" t="s">
        <v>207</v>
      </c>
      <c r="G130" s="134" t="s">
        <v>145</v>
      </c>
      <c r="H130" s="135">
        <v>0.95799999999999996</v>
      </c>
      <c r="I130" s="337"/>
      <c r="J130" s="136">
        <f>ROUND(I130*H130,2)</f>
        <v>0</v>
      </c>
      <c r="K130" s="133" t="s">
        <v>115</v>
      </c>
      <c r="L130" s="30"/>
      <c r="M130" s="137" t="s">
        <v>3</v>
      </c>
      <c r="N130" s="138" t="s">
        <v>36</v>
      </c>
      <c r="O130" s="139">
        <v>5.0999999999999997E-2</v>
      </c>
      <c r="P130" s="139">
        <f>O130*H130</f>
        <v>4.8857999999999992E-2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U130" s="29"/>
    </row>
    <row r="131" spans="1:21" s="2" customFormat="1" x14ac:dyDescent="0.2">
      <c r="A131" s="29"/>
      <c r="B131" s="30"/>
      <c r="C131" s="29"/>
      <c r="D131" s="141" t="s">
        <v>117</v>
      </c>
      <c r="E131" s="29"/>
      <c r="F131" s="142" t="s">
        <v>208</v>
      </c>
      <c r="G131" s="29"/>
      <c r="H131" s="29"/>
      <c r="I131" s="29"/>
      <c r="J131" s="29"/>
      <c r="K131" s="29"/>
      <c r="L131" s="30"/>
      <c r="M131" s="143"/>
      <c r="N131" s="144"/>
      <c r="O131" s="50"/>
      <c r="P131" s="50"/>
      <c r="Q131" s="50"/>
      <c r="R131" s="50"/>
      <c r="S131" s="50"/>
      <c r="T131" s="51"/>
      <c r="U131" s="29"/>
    </row>
    <row r="132" spans="1:21" s="13" customFormat="1" x14ac:dyDescent="0.2">
      <c r="B132" s="145"/>
      <c r="D132" s="146" t="s">
        <v>119</v>
      </c>
      <c r="E132" s="147" t="s">
        <v>3</v>
      </c>
      <c r="F132" s="148" t="s">
        <v>590</v>
      </c>
      <c r="H132" s="149">
        <v>2.706</v>
      </c>
      <c r="L132" s="145"/>
      <c r="M132" s="150"/>
      <c r="N132" s="151"/>
      <c r="O132" s="151"/>
      <c r="P132" s="151"/>
      <c r="Q132" s="151"/>
      <c r="R132" s="151"/>
      <c r="S132" s="151"/>
      <c r="T132" s="152"/>
    </row>
    <row r="133" spans="1:21" s="13" customFormat="1" x14ac:dyDescent="0.2">
      <c r="B133" s="145"/>
      <c r="D133" s="146" t="s">
        <v>119</v>
      </c>
      <c r="E133" s="147" t="s">
        <v>3</v>
      </c>
      <c r="F133" s="148" t="s">
        <v>591</v>
      </c>
      <c r="H133" s="149">
        <v>-1.748</v>
      </c>
      <c r="L133" s="145"/>
      <c r="M133" s="150"/>
      <c r="N133" s="151"/>
      <c r="O133" s="151"/>
      <c r="P133" s="151"/>
      <c r="Q133" s="151"/>
      <c r="R133" s="151"/>
      <c r="S133" s="151"/>
      <c r="T133" s="152"/>
    </row>
    <row r="134" spans="1:21" s="14" customFormat="1" x14ac:dyDescent="0.2">
      <c r="B134" s="153"/>
      <c r="D134" s="146" t="s">
        <v>119</v>
      </c>
      <c r="E134" s="154" t="s">
        <v>3</v>
      </c>
      <c r="F134" s="155" t="s">
        <v>125</v>
      </c>
      <c r="H134" s="156">
        <v>0.95799999999999996</v>
      </c>
      <c r="L134" s="153"/>
      <c r="M134" s="157"/>
      <c r="N134" s="158"/>
      <c r="O134" s="158"/>
      <c r="P134" s="158"/>
      <c r="Q134" s="158"/>
      <c r="R134" s="158"/>
      <c r="S134" s="158"/>
      <c r="T134" s="159"/>
    </row>
    <row r="135" spans="1:21" s="2" customFormat="1" ht="24.2" customHeight="1" x14ac:dyDescent="0.2">
      <c r="A135" s="29"/>
      <c r="B135" s="130"/>
      <c r="C135" s="131">
        <v>13</v>
      </c>
      <c r="D135" s="131" t="s">
        <v>111</v>
      </c>
      <c r="E135" s="132" t="s">
        <v>214</v>
      </c>
      <c r="F135" s="133" t="s">
        <v>215</v>
      </c>
      <c r="G135" s="134" t="s">
        <v>145</v>
      </c>
      <c r="H135" s="135">
        <v>1.8759999999999999</v>
      </c>
      <c r="I135" s="337"/>
      <c r="J135" s="136">
        <f>ROUND(I135*H135,2)</f>
        <v>0</v>
      </c>
      <c r="K135" s="133" t="s">
        <v>115</v>
      </c>
      <c r="L135" s="30"/>
      <c r="M135" s="137" t="s">
        <v>3</v>
      </c>
      <c r="N135" s="138" t="s">
        <v>36</v>
      </c>
      <c r="O135" s="139">
        <v>8.9999999999999993E-3</v>
      </c>
      <c r="P135" s="139">
        <f>O135*H135</f>
        <v>1.6883999999999996E-2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U135" s="29"/>
    </row>
    <row r="136" spans="1:21" s="2" customFormat="1" x14ac:dyDescent="0.2">
      <c r="A136" s="29"/>
      <c r="B136" s="30"/>
      <c r="C136" s="29"/>
      <c r="D136" s="141" t="s">
        <v>117</v>
      </c>
      <c r="E136" s="29"/>
      <c r="F136" s="142" t="s">
        <v>216</v>
      </c>
      <c r="G136" s="29"/>
      <c r="H136" s="29"/>
      <c r="I136" s="29"/>
      <c r="J136" s="29"/>
      <c r="K136" s="29"/>
      <c r="L136" s="30"/>
      <c r="M136" s="143"/>
      <c r="N136" s="144"/>
      <c r="O136" s="50"/>
      <c r="P136" s="50"/>
      <c r="Q136" s="50"/>
      <c r="R136" s="50"/>
      <c r="S136" s="50"/>
      <c r="T136" s="51"/>
      <c r="U136" s="29"/>
    </row>
    <row r="137" spans="1:21" s="13" customFormat="1" x14ac:dyDescent="0.2">
      <c r="B137" s="145"/>
      <c r="D137" s="146" t="s">
        <v>119</v>
      </c>
      <c r="E137" s="147" t="s">
        <v>3</v>
      </c>
      <c r="F137" s="148" t="s">
        <v>592</v>
      </c>
      <c r="H137" s="149">
        <v>1.8759999999999999</v>
      </c>
      <c r="L137" s="145"/>
      <c r="M137" s="150"/>
      <c r="N137" s="151"/>
      <c r="O137" s="151"/>
      <c r="P137" s="151"/>
      <c r="Q137" s="151"/>
      <c r="R137" s="151"/>
      <c r="S137" s="151"/>
      <c r="T137" s="152"/>
    </row>
    <row r="138" spans="1:21" s="2" customFormat="1" ht="24.2" customHeight="1" x14ac:dyDescent="0.2">
      <c r="A138" s="29"/>
      <c r="B138" s="130"/>
      <c r="C138" s="131">
        <v>14</v>
      </c>
      <c r="D138" s="131" t="s">
        <v>111</v>
      </c>
      <c r="E138" s="132" t="s">
        <v>218</v>
      </c>
      <c r="F138" s="133" t="s">
        <v>219</v>
      </c>
      <c r="G138" s="134" t="s">
        <v>145</v>
      </c>
      <c r="H138" s="135">
        <v>11.654</v>
      </c>
      <c r="I138" s="337"/>
      <c r="J138" s="136">
        <f>ROUND(I138*H138,2)</f>
        <v>0</v>
      </c>
      <c r="K138" s="133" t="s">
        <v>115</v>
      </c>
      <c r="L138" s="30"/>
      <c r="M138" s="137" t="s">
        <v>3</v>
      </c>
      <c r="N138" s="138" t="s">
        <v>36</v>
      </c>
      <c r="O138" s="139">
        <v>0.32800000000000001</v>
      </c>
      <c r="P138" s="139">
        <f>O138*H138</f>
        <v>3.8225120000000001</v>
      </c>
      <c r="Q138" s="139">
        <v>0</v>
      </c>
      <c r="R138" s="139">
        <f>Q138*H138</f>
        <v>0</v>
      </c>
      <c r="S138" s="139">
        <v>0</v>
      </c>
      <c r="T138" s="140">
        <f>S138*H138</f>
        <v>0</v>
      </c>
      <c r="U138" s="29"/>
    </row>
    <row r="139" spans="1:21" s="2" customFormat="1" x14ac:dyDescent="0.2">
      <c r="A139" s="29"/>
      <c r="B139" s="30"/>
      <c r="C139" s="29"/>
      <c r="D139" s="141" t="s">
        <v>117</v>
      </c>
      <c r="E139" s="29"/>
      <c r="F139" s="142" t="s">
        <v>220</v>
      </c>
      <c r="G139" s="29"/>
      <c r="H139" s="29"/>
      <c r="I139" s="29"/>
      <c r="J139" s="29"/>
      <c r="K139" s="29"/>
      <c r="L139" s="30"/>
      <c r="M139" s="143"/>
      <c r="N139" s="144"/>
      <c r="O139" s="50"/>
      <c r="P139" s="50"/>
      <c r="Q139" s="50"/>
      <c r="R139" s="50"/>
      <c r="S139" s="50"/>
      <c r="T139" s="51"/>
      <c r="U139" s="29"/>
    </row>
    <row r="140" spans="1:21" s="13" customFormat="1" x14ac:dyDescent="0.2">
      <c r="B140" s="145"/>
      <c r="D140" s="146" t="s">
        <v>119</v>
      </c>
      <c r="E140" s="147" t="s">
        <v>3</v>
      </c>
      <c r="F140" s="148" t="s">
        <v>593</v>
      </c>
      <c r="H140" s="149">
        <v>-1.5</v>
      </c>
      <c r="L140" s="145"/>
      <c r="M140" s="150"/>
      <c r="N140" s="151"/>
      <c r="O140" s="151"/>
      <c r="P140" s="151"/>
      <c r="Q140" s="151"/>
      <c r="R140" s="151"/>
      <c r="S140" s="151"/>
      <c r="T140" s="152"/>
    </row>
    <row r="141" spans="1:21" s="13" customFormat="1" x14ac:dyDescent="0.2">
      <c r="B141" s="145"/>
      <c r="D141" s="146" t="s">
        <v>119</v>
      </c>
      <c r="E141" s="147" t="s">
        <v>3</v>
      </c>
      <c r="F141" s="148" t="s">
        <v>594</v>
      </c>
      <c r="H141" s="149">
        <v>-0.22900000000000001</v>
      </c>
      <c r="L141" s="145"/>
      <c r="M141" s="150"/>
      <c r="N141" s="151"/>
      <c r="O141" s="151"/>
      <c r="P141" s="151"/>
      <c r="Q141" s="151"/>
      <c r="R141" s="151"/>
      <c r="S141" s="151"/>
      <c r="T141" s="152"/>
    </row>
    <row r="142" spans="1:21" s="13" customFormat="1" x14ac:dyDescent="0.2">
      <c r="B142" s="145"/>
      <c r="D142" s="146" t="s">
        <v>119</v>
      </c>
      <c r="E142" s="147" t="s">
        <v>3</v>
      </c>
      <c r="F142" s="148" t="s">
        <v>595</v>
      </c>
      <c r="H142" s="149">
        <v>-2.7E-2</v>
      </c>
      <c r="L142" s="145"/>
      <c r="M142" s="150"/>
      <c r="N142" s="151"/>
      <c r="O142" s="151"/>
      <c r="P142" s="151"/>
      <c r="Q142" s="151"/>
      <c r="R142" s="151"/>
      <c r="S142" s="151"/>
      <c r="T142" s="152"/>
    </row>
    <row r="143" spans="1:21" s="13" customFormat="1" x14ac:dyDescent="0.2">
      <c r="B143" s="145"/>
      <c r="D143" s="146" t="s">
        <v>119</v>
      </c>
      <c r="E143" s="147" t="s">
        <v>3</v>
      </c>
      <c r="F143" s="148" t="s">
        <v>596</v>
      </c>
      <c r="H143" s="149">
        <v>-0.12</v>
      </c>
      <c r="L143" s="145"/>
      <c r="M143" s="150"/>
      <c r="N143" s="151"/>
      <c r="O143" s="151"/>
      <c r="P143" s="151"/>
      <c r="Q143" s="151"/>
      <c r="R143" s="151"/>
      <c r="S143" s="151"/>
      <c r="T143" s="152"/>
    </row>
    <row r="144" spans="1:21" s="15" customFormat="1" x14ac:dyDescent="0.2">
      <c r="B144" s="169"/>
      <c r="D144" s="146" t="s">
        <v>119</v>
      </c>
      <c r="E144" s="170" t="s">
        <v>3</v>
      </c>
      <c r="F144" s="171" t="s">
        <v>223</v>
      </c>
      <c r="H144" s="172">
        <v>-1.8759999999999999</v>
      </c>
      <c r="L144" s="169"/>
      <c r="M144" s="173"/>
      <c r="N144" s="174"/>
      <c r="O144" s="174"/>
      <c r="P144" s="174"/>
      <c r="Q144" s="174"/>
      <c r="R144" s="174"/>
      <c r="S144" s="174"/>
      <c r="T144" s="175"/>
    </row>
    <row r="145" spans="1:21" s="13" customFormat="1" x14ac:dyDescent="0.2">
      <c r="B145" s="145"/>
      <c r="D145" s="146" t="s">
        <v>119</v>
      </c>
      <c r="E145" s="147" t="s">
        <v>3</v>
      </c>
      <c r="F145" s="148" t="s">
        <v>588</v>
      </c>
      <c r="H145" s="149">
        <v>10.824</v>
      </c>
      <c r="L145" s="145"/>
      <c r="M145" s="150"/>
      <c r="N145" s="151"/>
      <c r="O145" s="151"/>
      <c r="P145" s="151"/>
      <c r="Q145" s="151"/>
      <c r="R145" s="151"/>
      <c r="S145" s="151"/>
      <c r="T145" s="152"/>
    </row>
    <row r="146" spans="1:21" s="13" customFormat="1" x14ac:dyDescent="0.2">
      <c r="B146" s="145"/>
      <c r="D146" s="146" t="s">
        <v>119</v>
      </c>
      <c r="E146" s="147" t="s">
        <v>3</v>
      </c>
      <c r="F146" s="148" t="s">
        <v>590</v>
      </c>
      <c r="H146" s="149">
        <v>2.706</v>
      </c>
      <c r="L146" s="145"/>
      <c r="M146" s="150"/>
      <c r="N146" s="151"/>
      <c r="O146" s="151"/>
      <c r="P146" s="151"/>
      <c r="Q146" s="151"/>
      <c r="R146" s="151"/>
      <c r="S146" s="151"/>
      <c r="T146" s="152"/>
    </row>
    <row r="147" spans="1:21" s="14" customFormat="1" x14ac:dyDescent="0.2">
      <c r="B147" s="153"/>
      <c r="D147" s="146" t="s">
        <v>119</v>
      </c>
      <c r="E147" s="154" t="s">
        <v>3</v>
      </c>
      <c r="F147" s="155" t="s">
        <v>125</v>
      </c>
      <c r="H147" s="156">
        <v>11.654</v>
      </c>
      <c r="L147" s="153"/>
      <c r="M147" s="157"/>
      <c r="N147" s="158"/>
      <c r="O147" s="158"/>
      <c r="P147" s="158"/>
      <c r="Q147" s="158"/>
      <c r="R147" s="158"/>
      <c r="S147" s="158"/>
      <c r="T147" s="159"/>
    </row>
    <row r="148" spans="1:21" s="2" customFormat="1" ht="24.2" customHeight="1" x14ac:dyDescent="0.2">
      <c r="A148" s="29"/>
      <c r="B148" s="130"/>
      <c r="C148" s="131">
        <v>15</v>
      </c>
      <c r="D148" s="131" t="s">
        <v>111</v>
      </c>
      <c r="E148" s="132" t="s">
        <v>227</v>
      </c>
      <c r="F148" s="133" t="s">
        <v>228</v>
      </c>
      <c r="G148" s="134" t="s">
        <v>114</v>
      </c>
      <c r="H148" s="135">
        <v>12</v>
      </c>
      <c r="I148" s="337"/>
      <c r="J148" s="136">
        <f>ROUND(I148*H148,2)</f>
        <v>0</v>
      </c>
      <c r="K148" s="133" t="s">
        <v>115</v>
      </c>
      <c r="L148" s="30"/>
      <c r="M148" s="137" t="s">
        <v>3</v>
      </c>
      <c r="N148" s="138" t="s">
        <v>36</v>
      </c>
      <c r="O148" s="139">
        <v>5.8000000000000003E-2</v>
      </c>
      <c r="P148" s="139">
        <f>O148*H148</f>
        <v>0.69600000000000006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U148" s="29"/>
    </row>
    <row r="149" spans="1:21" s="2" customFormat="1" x14ac:dyDescent="0.2">
      <c r="A149" s="29"/>
      <c r="B149" s="30"/>
      <c r="C149" s="29"/>
      <c r="D149" s="141" t="s">
        <v>117</v>
      </c>
      <c r="E149" s="29"/>
      <c r="F149" s="142" t="s">
        <v>229</v>
      </c>
      <c r="G149" s="29"/>
      <c r="H149" s="29"/>
      <c r="I149" s="29"/>
      <c r="J149" s="29"/>
      <c r="K149" s="29"/>
      <c r="L149" s="30"/>
      <c r="M149" s="143"/>
      <c r="N149" s="144"/>
      <c r="O149" s="50"/>
      <c r="P149" s="50"/>
      <c r="Q149" s="50"/>
      <c r="R149" s="50"/>
      <c r="S149" s="50"/>
      <c r="T149" s="51"/>
      <c r="U149" s="29"/>
    </row>
    <row r="150" spans="1:21" s="13" customFormat="1" x14ac:dyDescent="0.2">
      <c r="B150" s="145"/>
      <c r="D150" s="146" t="s">
        <v>119</v>
      </c>
      <c r="E150" s="147" t="s">
        <v>3</v>
      </c>
      <c r="F150" s="148" t="s">
        <v>569</v>
      </c>
      <c r="H150" s="149">
        <v>4</v>
      </c>
      <c r="L150" s="145"/>
      <c r="M150" s="150"/>
      <c r="N150" s="151"/>
      <c r="O150" s="151"/>
      <c r="P150" s="151"/>
      <c r="Q150" s="151"/>
      <c r="R150" s="151"/>
      <c r="S150" s="151"/>
      <c r="T150" s="152"/>
    </row>
    <row r="151" spans="1:21" s="13" customFormat="1" x14ac:dyDescent="0.2">
      <c r="B151" s="145"/>
      <c r="D151" s="146" t="s">
        <v>119</v>
      </c>
      <c r="E151" s="147" t="s">
        <v>3</v>
      </c>
      <c r="F151" s="148" t="s">
        <v>570</v>
      </c>
      <c r="H151" s="149">
        <v>3</v>
      </c>
      <c r="L151" s="145"/>
      <c r="M151" s="150"/>
      <c r="N151" s="151"/>
      <c r="O151" s="151"/>
      <c r="P151" s="151"/>
      <c r="Q151" s="151"/>
      <c r="R151" s="151"/>
      <c r="S151" s="151"/>
      <c r="T151" s="152"/>
    </row>
    <row r="152" spans="1:21" s="13" customFormat="1" x14ac:dyDescent="0.2">
      <c r="B152" s="145"/>
      <c r="D152" s="146" t="s">
        <v>119</v>
      </c>
      <c r="E152" s="147" t="s">
        <v>3</v>
      </c>
      <c r="F152" s="148" t="s">
        <v>571</v>
      </c>
      <c r="H152" s="149">
        <v>5</v>
      </c>
      <c r="L152" s="145"/>
      <c r="M152" s="150"/>
      <c r="N152" s="151"/>
      <c r="O152" s="151"/>
      <c r="P152" s="151"/>
      <c r="Q152" s="151"/>
      <c r="R152" s="151"/>
      <c r="S152" s="151"/>
      <c r="T152" s="152"/>
    </row>
    <row r="153" spans="1:21" s="14" customFormat="1" x14ac:dyDescent="0.2">
      <c r="B153" s="153"/>
      <c r="D153" s="146" t="s">
        <v>119</v>
      </c>
      <c r="E153" s="154" t="s">
        <v>3</v>
      </c>
      <c r="F153" s="155" t="s">
        <v>572</v>
      </c>
      <c r="H153" s="156">
        <v>12</v>
      </c>
      <c r="L153" s="153"/>
      <c r="M153" s="157"/>
      <c r="N153" s="158"/>
      <c r="O153" s="158"/>
      <c r="P153" s="158"/>
      <c r="Q153" s="158"/>
      <c r="R153" s="158"/>
      <c r="S153" s="158"/>
      <c r="T153" s="159"/>
    </row>
    <row r="154" spans="1:21" s="2" customFormat="1" ht="16.5" customHeight="1" x14ac:dyDescent="0.2">
      <c r="A154" s="29"/>
      <c r="B154" s="130"/>
      <c r="C154" s="160">
        <v>16</v>
      </c>
      <c r="D154" s="160" t="s">
        <v>188</v>
      </c>
      <c r="E154" s="161" t="s">
        <v>230</v>
      </c>
      <c r="F154" s="162" t="s">
        <v>231</v>
      </c>
      <c r="G154" s="163" t="s">
        <v>232</v>
      </c>
      <c r="H154" s="164">
        <v>0.24</v>
      </c>
      <c r="I154" s="338"/>
      <c r="J154" s="165">
        <f>ROUND(I154*H154,2)</f>
        <v>0</v>
      </c>
      <c r="K154" s="162" t="s">
        <v>115</v>
      </c>
      <c r="L154" s="166"/>
      <c r="M154" s="167" t="s">
        <v>3</v>
      </c>
      <c r="N154" s="168" t="s">
        <v>36</v>
      </c>
      <c r="O154" s="139">
        <v>0</v>
      </c>
      <c r="P154" s="139">
        <f>O154*H154</f>
        <v>0</v>
      </c>
      <c r="Q154" s="139">
        <v>1E-3</v>
      </c>
      <c r="R154" s="139">
        <f>Q154*H154</f>
        <v>2.4000000000000001E-4</v>
      </c>
      <c r="S154" s="139">
        <v>0</v>
      </c>
      <c r="T154" s="140">
        <f>S154*H154</f>
        <v>0</v>
      </c>
      <c r="U154" s="29"/>
    </row>
    <row r="155" spans="1:21" s="13" customFormat="1" x14ac:dyDescent="0.2">
      <c r="B155" s="145"/>
      <c r="D155" s="146" t="s">
        <v>119</v>
      </c>
      <c r="E155" s="147" t="s">
        <v>3</v>
      </c>
      <c r="F155" s="148" t="s">
        <v>597</v>
      </c>
      <c r="H155" s="149">
        <v>12</v>
      </c>
      <c r="L155" s="145"/>
      <c r="M155" s="150"/>
      <c r="N155" s="151"/>
      <c r="O155" s="151"/>
      <c r="P155" s="151"/>
      <c r="Q155" s="151"/>
      <c r="R155" s="151"/>
      <c r="S155" s="151"/>
      <c r="T155" s="152"/>
    </row>
    <row r="156" spans="1:21" s="13" customFormat="1" x14ac:dyDescent="0.2">
      <c r="B156" s="145"/>
      <c r="D156" s="146" t="s">
        <v>119</v>
      </c>
      <c r="F156" s="148" t="s">
        <v>598</v>
      </c>
      <c r="H156" s="149">
        <v>0.24</v>
      </c>
      <c r="L156" s="145"/>
      <c r="M156" s="150"/>
      <c r="N156" s="151"/>
      <c r="O156" s="151"/>
      <c r="P156" s="151"/>
      <c r="Q156" s="151"/>
      <c r="R156" s="151"/>
      <c r="S156" s="151"/>
      <c r="T156" s="152"/>
    </row>
    <row r="157" spans="1:21" s="2" customFormat="1" ht="21.75" customHeight="1" x14ac:dyDescent="0.2">
      <c r="A157" s="29"/>
      <c r="B157" s="130"/>
      <c r="C157" s="131">
        <v>17</v>
      </c>
      <c r="D157" s="131" t="s">
        <v>111</v>
      </c>
      <c r="E157" s="132" t="s">
        <v>235</v>
      </c>
      <c r="F157" s="133" t="s">
        <v>236</v>
      </c>
      <c r="G157" s="134" t="s">
        <v>114</v>
      </c>
      <c r="H157" s="135">
        <v>12</v>
      </c>
      <c r="I157" s="337"/>
      <c r="J157" s="136">
        <f>ROUND(I157*H157,2)</f>
        <v>0</v>
      </c>
      <c r="K157" s="133" t="s">
        <v>115</v>
      </c>
      <c r="L157" s="30"/>
      <c r="M157" s="137" t="s">
        <v>3</v>
      </c>
      <c r="N157" s="138" t="s">
        <v>36</v>
      </c>
      <c r="O157" s="139">
        <v>1.9E-2</v>
      </c>
      <c r="P157" s="139">
        <f>O157*H157</f>
        <v>0.22799999999999998</v>
      </c>
      <c r="Q157" s="139">
        <v>0</v>
      </c>
      <c r="R157" s="139">
        <f>Q157*H157</f>
        <v>0</v>
      </c>
      <c r="S157" s="139">
        <v>0</v>
      </c>
      <c r="T157" s="140">
        <f>S157*H157</f>
        <v>0</v>
      </c>
      <c r="U157" s="29"/>
    </row>
    <row r="158" spans="1:21" s="2" customFormat="1" x14ac:dyDescent="0.2">
      <c r="A158" s="29"/>
      <c r="B158" s="30"/>
      <c r="C158" s="29"/>
      <c r="D158" s="141" t="s">
        <v>117</v>
      </c>
      <c r="E158" s="29"/>
      <c r="F158" s="142" t="s">
        <v>237</v>
      </c>
      <c r="G158" s="29"/>
      <c r="H158" s="29"/>
      <c r="I158" s="29"/>
      <c r="J158" s="29"/>
      <c r="K158" s="29"/>
      <c r="L158" s="30"/>
      <c r="M158" s="143"/>
      <c r="N158" s="144"/>
      <c r="O158" s="50"/>
      <c r="P158" s="50"/>
      <c r="Q158" s="50"/>
      <c r="R158" s="50"/>
      <c r="S158" s="50"/>
      <c r="T158" s="51"/>
      <c r="U158" s="29"/>
    </row>
    <row r="159" spans="1:21" s="12" customFormat="1" ht="22.9" customHeight="1" x14ac:dyDescent="0.2">
      <c r="B159" s="120"/>
      <c r="D159" s="121" t="s">
        <v>64</v>
      </c>
      <c r="E159" s="128" t="s">
        <v>116</v>
      </c>
      <c r="F159" s="128" t="s">
        <v>250</v>
      </c>
      <c r="J159" s="129">
        <f>SUM(J160:J175)</f>
        <v>0</v>
      </c>
      <c r="L159" s="120"/>
      <c r="M159" s="124"/>
      <c r="N159" s="125"/>
      <c r="O159" s="125"/>
      <c r="P159" s="126">
        <f>SUM(P160:P177)</f>
        <v>0.72858299999999987</v>
      </c>
      <c r="Q159" s="125"/>
      <c r="R159" s="126">
        <f>SUM(R160:R177)</f>
        <v>4.7808E-3</v>
      </c>
      <c r="S159" s="125"/>
      <c r="T159" s="127">
        <f>SUM(T160:T177)</f>
        <v>0</v>
      </c>
    </row>
    <row r="160" spans="1:21" s="2" customFormat="1" ht="16.5" customHeight="1" x14ac:dyDescent="0.2">
      <c r="A160" s="29"/>
      <c r="B160" s="130"/>
      <c r="C160" s="160">
        <v>18</v>
      </c>
      <c r="D160" s="160" t="s">
        <v>188</v>
      </c>
      <c r="E160" s="161" t="s">
        <v>444</v>
      </c>
      <c r="F160" s="162" t="s">
        <v>445</v>
      </c>
      <c r="G160" s="163" t="s">
        <v>212</v>
      </c>
      <c r="H160" s="164">
        <v>1.5</v>
      </c>
      <c r="I160" s="338"/>
      <c r="J160" s="165">
        <f>ROUND(I160*H160,2)</f>
        <v>0</v>
      </c>
      <c r="K160" s="162" t="s">
        <v>115</v>
      </c>
      <c r="L160" s="166"/>
      <c r="M160" s="167" t="s">
        <v>3</v>
      </c>
      <c r="N160" s="168" t="s">
        <v>36</v>
      </c>
      <c r="O160" s="139">
        <v>0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U160" s="29"/>
    </row>
    <row r="161" spans="1:21" s="13" customFormat="1" x14ac:dyDescent="0.2">
      <c r="B161" s="145"/>
      <c r="D161" s="146" t="s">
        <v>119</v>
      </c>
      <c r="E161" s="147" t="s">
        <v>3</v>
      </c>
      <c r="F161" s="148" t="s">
        <v>599</v>
      </c>
      <c r="H161" s="149">
        <v>1.5</v>
      </c>
      <c r="L161" s="145"/>
      <c r="M161" s="150"/>
      <c r="N161" s="151"/>
      <c r="O161" s="151"/>
      <c r="P161" s="151"/>
      <c r="Q161" s="151"/>
      <c r="R161" s="151"/>
      <c r="S161" s="151"/>
      <c r="T161" s="152"/>
    </row>
    <row r="162" spans="1:21" s="2" customFormat="1" ht="16.5" customHeight="1" x14ac:dyDescent="0.2">
      <c r="A162" s="29"/>
      <c r="B162" s="130"/>
      <c r="C162" s="160">
        <v>19</v>
      </c>
      <c r="D162" s="160" t="s">
        <v>188</v>
      </c>
      <c r="E162" s="161" t="s">
        <v>600</v>
      </c>
      <c r="F162" s="162" t="s">
        <v>601</v>
      </c>
      <c r="G162" s="163" t="s">
        <v>212</v>
      </c>
      <c r="H162" s="164">
        <v>0.22900000000000001</v>
      </c>
      <c r="I162" s="338"/>
      <c r="J162" s="165">
        <f>ROUND(I162*H162,2)</f>
        <v>0</v>
      </c>
      <c r="K162" s="162" t="s">
        <v>115</v>
      </c>
      <c r="L162" s="166"/>
      <c r="M162" s="167" t="s">
        <v>3</v>
      </c>
      <c r="N162" s="168" t="s">
        <v>36</v>
      </c>
      <c r="O162" s="139">
        <v>0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U162" s="29"/>
    </row>
    <row r="163" spans="1:21" s="13" customFormat="1" x14ac:dyDescent="0.2">
      <c r="B163" s="145"/>
      <c r="D163" s="146" t="s">
        <v>119</v>
      </c>
      <c r="E163" s="147" t="s">
        <v>3</v>
      </c>
      <c r="F163" s="148" t="s">
        <v>602</v>
      </c>
      <c r="H163" s="149">
        <v>0.22900000000000001</v>
      </c>
      <c r="L163" s="145"/>
      <c r="M163" s="150"/>
      <c r="N163" s="151"/>
      <c r="O163" s="151"/>
      <c r="P163" s="151"/>
      <c r="Q163" s="151"/>
      <c r="R163" s="151"/>
      <c r="S163" s="151"/>
      <c r="T163" s="152"/>
    </row>
    <row r="164" spans="1:21" s="2" customFormat="1" ht="24.2" customHeight="1" x14ac:dyDescent="0.2">
      <c r="A164" s="29"/>
      <c r="B164" s="130"/>
      <c r="C164" s="131">
        <v>20</v>
      </c>
      <c r="D164" s="131" t="s">
        <v>111</v>
      </c>
      <c r="E164" s="132" t="s">
        <v>447</v>
      </c>
      <c r="F164" s="133" t="s">
        <v>448</v>
      </c>
      <c r="G164" s="134" t="s">
        <v>145</v>
      </c>
      <c r="H164" s="135">
        <v>2.7E-2</v>
      </c>
      <c r="I164" s="337"/>
      <c r="J164" s="136">
        <f>ROUND(I164*H164,2)</f>
        <v>0</v>
      </c>
      <c r="K164" s="133" t="s">
        <v>115</v>
      </c>
      <c r="L164" s="30"/>
      <c r="M164" s="137" t="s">
        <v>3</v>
      </c>
      <c r="N164" s="138" t="s">
        <v>36</v>
      </c>
      <c r="O164" s="139">
        <v>1.208</v>
      </c>
      <c r="P164" s="139">
        <f>O164*H164</f>
        <v>3.2615999999999999E-2</v>
      </c>
      <c r="Q164" s="139">
        <v>0</v>
      </c>
      <c r="R164" s="139">
        <f>Q164*H164</f>
        <v>0</v>
      </c>
      <c r="S164" s="139">
        <v>0</v>
      </c>
      <c r="T164" s="140">
        <f>S164*H164</f>
        <v>0</v>
      </c>
      <c r="U164" s="29"/>
    </row>
    <row r="165" spans="1:21" s="2" customFormat="1" x14ac:dyDescent="0.2">
      <c r="A165" s="29"/>
      <c r="B165" s="30"/>
      <c r="C165" s="29"/>
      <c r="D165" s="141" t="s">
        <v>117</v>
      </c>
      <c r="E165" s="29"/>
      <c r="F165" s="142" t="s">
        <v>449</v>
      </c>
      <c r="G165" s="29"/>
      <c r="H165" s="29"/>
      <c r="I165" s="29"/>
      <c r="J165" s="29"/>
      <c r="K165" s="29"/>
      <c r="L165" s="30"/>
      <c r="M165" s="143"/>
      <c r="N165" s="144"/>
      <c r="O165" s="50"/>
      <c r="P165" s="50"/>
      <c r="Q165" s="50"/>
      <c r="R165" s="50"/>
      <c r="S165" s="50"/>
      <c r="T165" s="51"/>
      <c r="U165" s="29"/>
    </row>
    <row r="166" spans="1:21" s="13" customFormat="1" x14ac:dyDescent="0.2">
      <c r="B166" s="145"/>
      <c r="D166" s="146" t="s">
        <v>119</v>
      </c>
      <c r="E166" s="147" t="s">
        <v>3</v>
      </c>
      <c r="F166" s="148" t="s">
        <v>603</v>
      </c>
      <c r="H166" s="149">
        <v>2.7E-2</v>
      </c>
      <c r="L166" s="145"/>
      <c r="M166" s="150"/>
      <c r="N166" s="151"/>
      <c r="O166" s="151"/>
      <c r="P166" s="151"/>
      <c r="Q166" s="151"/>
      <c r="R166" s="151"/>
      <c r="S166" s="151"/>
      <c r="T166" s="152"/>
    </row>
    <row r="167" spans="1:21" s="2" customFormat="1" ht="24.2" customHeight="1" x14ac:dyDescent="0.2">
      <c r="A167" s="29"/>
      <c r="B167" s="130"/>
      <c r="C167" s="131">
        <v>21</v>
      </c>
      <c r="D167" s="131" t="s">
        <v>111</v>
      </c>
      <c r="E167" s="132" t="s">
        <v>251</v>
      </c>
      <c r="F167" s="133" t="s">
        <v>252</v>
      </c>
      <c r="G167" s="134" t="s">
        <v>145</v>
      </c>
      <c r="H167" s="135">
        <v>0.12</v>
      </c>
      <c r="I167" s="337"/>
      <c r="J167" s="136">
        <f>ROUND(I167*H167,2)</f>
        <v>0</v>
      </c>
      <c r="K167" s="133" t="s">
        <v>115</v>
      </c>
      <c r="L167" s="30"/>
      <c r="M167" s="137" t="s">
        <v>3</v>
      </c>
      <c r="N167" s="138" t="s">
        <v>36</v>
      </c>
      <c r="O167" s="139">
        <v>1.208</v>
      </c>
      <c r="P167" s="139">
        <f>O167*H167</f>
        <v>0.14495999999999998</v>
      </c>
      <c r="Q167" s="139">
        <v>0</v>
      </c>
      <c r="R167" s="139">
        <f>Q167*H167</f>
        <v>0</v>
      </c>
      <c r="S167" s="139">
        <v>0</v>
      </c>
      <c r="T167" s="140">
        <f>S167*H167</f>
        <v>0</v>
      </c>
      <c r="U167" s="29"/>
    </row>
    <row r="168" spans="1:21" s="2" customFormat="1" x14ac:dyDescent="0.2">
      <c r="A168" s="29"/>
      <c r="B168" s="30"/>
      <c r="C168" s="29"/>
      <c r="D168" s="141" t="s">
        <v>117</v>
      </c>
      <c r="E168" s="29"/>
      <c r="F168" s="142" t="s">
        <v>253</v>
      </c>
      <c r="G168" s="29"/>
      <c r="H168" s="29"/>
      <c r="I168" s="29"/>
      <c r="J168" s="29"/>
      <c r="K168" s="29"/>
      <c r="L168" s="30"/>
      <c r="M168" s="143"/>
      <c r="N168" s="144"/>
      <c r="O168" s="50"/>
      <c r="P168" s="50"/>
      <c r="Q168" s="50"/>
      <c r="R168" s="50"/>
      <c r="S168" s="50"/>
      <c r="T168" s="51"/>
      <c r="U168" s="29"/>
    </row>
    <row r="169" spans="1:21" s="13" customFormat="1" x14ac:dyDescent="0.2">
      <c r="B169" s="145"/>
      <c r="D169" s="146" t="s">
        <v>119</v>
      </c>
      <c r="E169" s="147" t="s">
        <v>3</v>
      </c>
      <c r="F169" s="148" t="s">
        <v>604</v>
      </c>
      <c r="H169" s="149">
        <v>0.12</v>
      </c>
      <c r="L169" s="145"/>
      <c r="M169" s="150"/>
      <c r="N169" s="151"/>
      <c r="O169" s="151"/>
      <c r="P169" s="151"/>
      <c r="Q169" s="151"/>
      <c r="R169" s="151"/>
      <c r="S169" s="151"/>
      <c r="T169" s="152"/>
    </row>
    <row r="170" spans="1:21" s="2" customFormat="1" ht="16.5" customHeight="1" x14ac:dyDescent="0.2">
      <c r="A170" s="29"/>
      <c r="B170" s="130"/>
      <c r="C170" s="131">
        <v>22</v>
      </c>
      <c r="D170" s="131" t="s">
        <v>111</v>
      </c>
      <c r="E170" s="132" t="s">
        <v>453</v>
      </c>
      <c r="F170" s="133" t="s">
        <v>454</v>
      </c>
      <c r="G170" s="134" t="s">
        <v>114</v>
      </c>
      <c r="H170" s="135">
        <v>0.36</v>
      </c>
      <c r="I170" s="337"/>
      <c r="J170" s="136">
        <f>ROUND(I170*H170,2)</f>
        <v>0</v>
      </c>
      <c r="K170" s="133" t="s">
        <v>115</v>
      </c>
      <c r="L170" s="30"/>
      <c r="M170" s="137" t="s">
        <v>3</v>
      </c>
      <c r="N170" s="138" t="s">
        <v>36</v>
      </c>
      <c r="O170" s="139">
        <v>1.077</v>
      </c>
      <c r="P170" s="139">
        <f>O170*H170</f>
        <v>0.38771999999999995</v>
      </c>
      <c r="Q170" s="139">
        <v>1.328E-2</v>
      </c>
      <c r="R170" s="139">
        <f>Q170*H170</f>
        <v>4.7808E-3</v>
      </c>
      <c r="S170" s="139">
        <v>0</v>
      </c>
      <c r="T170" s="140">
        <f>S170*H170</f>
        <v>0</v>
      </c>
      <c r="U170" s="29"/>
    </row>
    <row r="171" spans="1:21" s="2" customFormat="1" x14ac:dyDescent="0.2">
      <c r="A171" s="29"/>
      <c r="B171" s="30"/>
      <c r="C171" s="29"/>
      <c r="D171" s="141" t="s">
        <v>117</v>
      </c>
      <c r="E171" s="29"/>
      <c r="F171" s="142" t="s">
        <v>455</v>
      </c>
      <c r="G171" s="29"/>
      <c r="H171" s="29"/>
      <c r="I171" s="29"/>
      <c r="J171" s="29"/>
      <c r="K171" s="29"/>
      <c r="L171" s="30"/>
      <c r="M171" s="143"/>
      <c r="N171" s="144"/>
      <c r="O171" s="50"/>
      <c r="P171" s="50"/>
      <c r="Q171" s="50"/>
      <c r="R171" s="50"/>
      <c r="S171" s="50"/>
      <c r="T171" s="51"/>
      <c r="U171" s="29"/>
    </row>
    <row r="172" spans="1:21" s="13" customFormat="1" x14ac:dyDescent="0.2">
      <c r="B172" s="145"/>
      <c r="D172" s="146" t="s">
        <v>119</v>
      </c>
      <c r="E172" s="147" t="s">
        <v>3</v>
      </c>
      <c r="F172" s="148" t="s">
        <v>605</v>
      </c>
      <c r="H172" s="149">
        <v>0.36</v>
      </c>
      <c r="L172" s="145"/>
      <c r="M172" s="150"/>
      <c r="N172" s="151"/>
      <c r="O172" s="151"/>
      <c r="P172" s="151"/>
      <c r="Q172" s="151"/>
      <c r="R172" s="151"/>
      <c r="S172" s="151"/>
      <c r="T172" s="152"/>
    </row>
    <row r="173" spans="1:21" s="2" customFormat="1" ht="16.5" customHeight="1" x14ac:dyDescent="0.2">
      <c r="A173" s="29"/>
      <c r="B173" s="130"/>
      <c r="C173" s="131">
        <v>23</v>
      </c>
      <c r="D173" s="131" t="s">
        <v>111</v>
      </c>
      <c r="E173" s="132" t="s">
        <v>458</v>
      </c>
      <c r="F173" s="133" t="s">
        <v>459</v>
      </c>
      <c r="G173" s="134" t="s">
        <v>114</v>
      </c>
      <c r="H173" s="135">
        <v>0.36</v>
      </c>
      <c r="I173" s="337"/>
      <c r="J173" s="136">
        <f>ROUND(I173*H173,2)</f>
        <v>0</v>
      </c>
      <c r="K173" s="133" t="s">
        <v>115</v>
      </c>
      <c r="L173" s="30"/>
      <c r="M173" s="137" t="s">
        <v>3</v>
      </c>
      <c r="N173" s="138" t="s">
        <v>36</v>
      </c>
      <c r="O173" s="139">
        <v>0.38600000000000001</v>
      </c>
      <c r="P173" s="139">
        <f>O173*H173</f>
        <v>0.13896</v>
      </c>
      <c r="Q173" s="139">
        <v>0</v>
      </c>
      <c r="R173" s="139">
        <f>Q173*H173</f>
        <v>0</v>
      </c>
      <c r="S173" s="139">
        <v>0</v>
      </c>
      <c r="T173" s="140">
        <f>S173*H173</f>
        <v>0</v>
      </c>
      <c r="U173" s="29"/>
    </row>
    <row r="174" spans="1:21" s="2" customFormat="1" x14ac:dyDescent="0.2">
      <c r="A174" s="29"/>
      <c r="B174" s="30"/>
      <c r="C174" s="29"/>
      <c r="D174" s="141" t="s">
        <v>117</v>
      </c>
      <c r="E174" s="29"/>
      <c r="F174" s="142" t="s">
        <v>460</v>
      </c>
      <c r="G174" s="29"/>
      <c r="H174" s="29"/>
      <c r="I174" s="29"/>
      <c r="J174" s="29"/>
      <c r="K174" s="29"/>
      <c r="L174" s="30"/>
      <c r="M174" s="143"/>
      <c r="N174" s="144"/>
      <c r="O174" s="50"/>
      <c r="P174" s="50"/>
      <c r="Q174" s="50"/>
      <c r="R174" s="50"/>
      <c r="S174" s="50"/>
      <c r="T174" s="51"/>
      <c r="U174" s="29"/>
    </row>
    <row r="175" spans="1:21" s="2" customFormat="1" ht="21.75" customHeight="1" x14ac:dyDescent="0.2">
      <c r="A175" s="29"/>
      <c r="B175" s="130"/>
      <c r="C175" s="131">
        <v>24</v>
      </c>
      <c r="D175" s="131" t="s">
        <v>111</v>
      </c>
      <c r="E175" s="132" t="s">
        <v>461</v>
      </c>
      <c r="F175" s="133" t="s">
        <v>462</v>
      </c>
      <c r="G175" s="134" t="s">
        <v>212</v>
      </c>
      <c r="H175" s="135">
        <v>3.0000000000000001E-3</v>
      </c>
      <c r="I175" s="337"/>
      <c r="J175" s="136">
        <f>ROUND(I175*H175,2)</f>
        <v>0</v>
      </c>
      <c r="K175" s="133" t="s">
        <v>115</v>
      </c>
      <c r="L175" s="30"/>
      <c r="M175" s="137" t="s">
        <v>3</v>
      </c>
      <c r="N175" s="138" t="s">
        <v>36</v>
      </c>
      <c r="O175" s="139">
        <v>8.109</v>
      </c>
      <c r="P175" s="139">
        <f>O175*H175</f>
        <v>2.4327000000000001E-2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U175" s="29"/>
    </row>
    <row r="176" spans="1:21" s="2" customFormat="1" x14ac:dyDescent="0.2">
      <c r="A176" s="29"/>
      <c r="B176" s="30"/>
      <c r="C176" s="29"/>
      <c r="D176" s="141" t="s">
        <v>117</v>
      </c>
      <c r="E176" s="29"/>
      <c r="F176" s="142" t="s">
        <v>463</v>
      </c>
      <c r="G176" s="29"/>
      <c r="H176" s="29"/>
      <c r="I176" s="29"/>
      <c r="J176" s="29"/>
      <c r="K176" s="29"/>
      <c r="L176" s="30"/>
      <c r="M176" s="143"/>
      <c r="N176" s="144"/>
      <c r="O176" s="50"/>
      <c r="P176" s="50"/>
      <c r="Q176" s="50"/>
      <c r="R176" s="50"/>
      <c r="S176" s="50"/>
      <c r="T176" s="51"/>
      <c r="U176" s="29"/>
    </row>
    <row r="177" spans="1:21" s="13" customFormat="1" x14ac:dyDescent="0.2">
      <c r="B177" s="145"/>
      <c r="D177" s="146" t="s">
        <v>119</v>
      </c>
      <c r="E177" s="147" t="s">
        <v>3</v>
      </c>
      <c r="F177" s="148" t="s">
        <v>606</v>
      </c>
      <c r="H177" s="149">
        <v>3.0000000000000001E-3</v>
      </c>
      <c r="L177" s="145"/>
      <c r="M177" s="150"/>
      <c r="N177" s="151"/>
      <c r="O177" s="151"/>
      <c r="P177" s="151"/>
      <c r="Q177" s="151"/>
      <c r="R177" s="151"/>
      <c r="S177" s="151"/>
      <c r="T177" s="152"/>
    </row>
    <row r="178" spans="1:21" s="12" customFormat="1" ht="22.9" customHeight="1" x14ac:dyDescent="0.2">
      <c r="B178" s="120"/>
      <c r="D178" s="121" t="s">
        <v>64</v>
      </c>
      <c r="E178" s="128" t="s">
        <v>167</v>
      </c>
      <c r="F178" s="128" t="s">
        <v>255</v>
      </c>
      <c r="J178" s="129">
        <f>SUM(J179:J232)</f>
        <v>0</v>
      </c>
      <c r="L178" s="120"/>
      <c r="M178" s="124"/>
      <c r="N178" s="125"/>
      <c r="O178" s="125"/>
      <c r="P178" s="126">
        <f>SUM(P179:P232)</f>
        <v>23.844999999999999</v>
      </c>
      <c r="Q178" s="125"/>
      <c r="R178" s="126">
        <f>SUM(R179:R232)</f>
        <v>1.1395945699999999</v>
      </c>
      <c r="S178" s="125"/>
      <c r="T178" s="127">
        <f>SUM(T179:T232)</f>
        <v>0</v>
      </c>
    </row>
    <row r="179" spans="1:21" s="2" customFormat="1" ht="24.2" customHeight="1" x14ac:dyDescent="0.2">
      <c r="A179" s="29"/>
      <c r="B179" s="130"/>
      <c r="C179" s="131">
        <v>25</v>
      </c>
      <c r="D179" s="131" t="s">
        <v>111</v>
      </c>
      <c r="E179" s="132" t="s">
        <v>256</v>
      </c>
      <c r="F179" s="133" t="s">
        <v>257</v>
      </c>
      <c r="G179" s="134" t="s">
        <v>258</v>
      </c>
      <c r="H179" s="135">
        <v>2</v>
      </c>
      <c r="I179" s="337"/>
      <c r="J179" s="136">
        <f>ROUND(I179*H179,2)</f>
        <v>0</v>
      </c>
      <c r="K179" s="133" t="s">
        <v>115</v>
      </c>
      <c r="L179" s="30"/>
      <c r="M179" s="137" t="s">
        <v>3</v>
      </c>
      <c r="N179" s="138" t="s">
        <v>36</v>
      </c>
      <c r="O179" s="139">
        <v>0.75900000000000001</v>
      </c>
      <c r="P179" s="139">
        <f>O179*H179</f>
        <v>1.518</v>
      </c>
      <c r="Q179" s="139">
        <v>1.6692E-3</v>
      </c>
      <c r="R179" s="139">
        <f>Q179*H179</f>
        <v>3.3384E-3</v>
      </c>
      <c r="S179" s="139">
        <v>0</v>
      </c>
      <c r="T179" s="140">
        <f>S179*H179</f>
        <v>0</v>
      </c>
      <c r="U179" s="29"/>
    </row>
    <row r="180" spans="1:21" s="2" customFormat="1" x14ac:dyDescent="0.2">
      <c r="A180" s="29"/>
      <c r="B180" s="30"/>
      <c r="C180" s="29"/>
      <c r="D180" s="141" t="s">
        <v>117</v>
      </c>
      <c r="E180" s="29"/>
      <c r="F180" s="142" t="s">
        <v>259</v>
      </c>
      <c r="G180" s="29"/>
      <c r="H180" s="29"/>
      <c r="I180" s="29"/>
      <c r="J180" s="29"/>
      <c r="K180" s="29"/>
      <c r="L180" s="30"/>
      <c r="M180" s="143"/>
      <c r="N180" s="144"/>
      <c r="O180" s="50"/>
      <c r="P180" s="50"/>
      <c r="Q180" s="50"/>
      <c r="R180" s="50"/>
      <c r="S180" s="50"/>
      <c r="T180" s="51"/>
      <c r="U180" s="29"/>
    </row>
    <row r="181" spans="1:21" s="2" customFormat="1" ht="49.15" customHeight="1" x14ac:dyDescent="0.2">
      <c r="A181" s="29"/>
      <c r="B181" s="130"/>
      <c r="C181" s="160">
        <v>26</v>
      </c>
      <c r="D181" s="160" t="s">
        <v>188</v>
      </c>
      <c r="E181" s="161" t="s">
        <v>607</v>
      </c>
      <c r="F181" s="162" t="s">
        <v>608</v>
      </c>
      <c r="G181" s="163" t="s">
        <v>258</v>
      </c>
      <c r="H181" s="164">
        <v>1</v>
      </c>
      <c r="I181" s="338"/>
      <c r="J181" s="165">
        <f>ROUND(I181*H181,2)</f>
        <v>0</v>
      </c>
      <c r="K181" s="162" t="s">
        <v>3</v>
      </c>
      <c r="L181" s="166"/>
      <c r="M181" s="167" t="s">
        <v>3</v>
      </c>
      <c r="N181" s="168" t="s">
        <v>36</v>
      </c>
      <c r="O181" s="139">
        <v>0</v>
      </c>
      <c r="P181" s="139">
        <f>O181*H181</f>
        <v>0</v>
      </c>
      <c r="Q181" s="139">
        <v>7.4000000000000003E-3</v>
      </c>
      <c r="R181" s="139">
        <f>Q181*H181</f>
        <v>7.4000000000000003E-3</v>
      </c>
      <c r="S181" s="139">
        <v>0</v>
      </c>
      <c r="T181" s="140">
        <f>S181*H181</f>
        <v>0</v>
      </c>
      <c r="U181" s="29"/>
    </row>
    <row r="182" spans="1:21" s="13" customFormat="1" x14ac:dyDescent="0.2">
      <c r="B182" s="145"/>
      <c r="D182" s="146" t="s">
        <v>119</v>
      </c>
      <c r="E182" s="147" t="s">
        <v>3</v>
      </c>
      <c r="F182" s="148" t="s">
        <v>609</v>
      </c>
      <c r="H182" s="149">
        <v>1</v>
      </c>
      <c r="L182" s="145"/>
      <c r="M182" s="150"/>
      <c r="N182" s="151"/>
      <c r="O182" s="151"/>
      <c r="P182" s="151"/>
      <c r="Q182" s="151"/>
      <c r="R182" s="151"/>
      <c r="S182" s="151"/>
      <c r="T182" s="152"/>
    </row>
    <row r="183" spans="1:21" s="2" customFormat="1" ht="44.25" customHeight="1" x14ac:dyDescent="0.2">
      <c r="A183" s="29"/>
      <c r="B183" s="130"/>
      <c r="C183" s="160">
        <v>27</v>
      </c>
      <c r="D183" s="160" t="s">
        <v>188</v>
      </c>
      <c r="E183" s="161" t="s">
        <v>491</v>
      </c>
      <c r="F183" s="162" t="s">
        <v>492</v>
      </c>
      <c r="G183" s="163" t="s">
        <v>258</v>
      </c>
      <c r="H183" s="164">
        <v>1</v>
      </c>
      <c r="I183" s="338"/>
      <c r="J183" s="165">
        <f>ROUND(I183*H183,2)</f>
        <v>0</v>
      </c>
      <c r="K183" s="162" t="s">
        <v>3</v>
      </c>
      <c r="L183" s="166"/>
      <c r="M183" s="167" t="s">
        <v>3</v>
      </c>
      <c r="N183" s="168" t="s">
        <v>36</v>
      </c>
      <c r="O183" s="139">
        <v>0</v>
      </c>
      <c r="P183" s="139">
        <f>O183*H183</f>
        <v>0</v>
      </c>
      <c r="Q183" s="139">
        <v>1.6400000000000001E-2</v>
      </c>
      <c r="R183" s="139">
        <f>Q183*H183</f>
        <v>1.6400000000000001E-2</v>
      </c>
      <c r="S183" s="139">
        <v>0</v>
      </c>
      <c r="T183" s="140">
        <f>S183*H183</f>
        <v>0</v>
      </c>
      <c r="U183" s="29"/>
    </row>
    <row r="184" spans="1:21" s="13" customFormat="1" x14ac:dyDescent="0.2">
      <c r="B184" s="145"/>
      <c r="D184" s="146" t="s">
        <v>119</v>
      </c>
      <c r="E184" s="147" t="s">
        <v>3</v>
      </c>
      <c r="F184" s="148" t="s">
        <v>610</v>
      </c>
      <c r="H184" s="149">
        <v>1</v>
      </c>
      <c r="L184" s="145"/>
      <c r="M184" s="150"/>
      <c r="N184" s="151"/>
      <c r="O184" s="151"/>
      <c r="P184" s="151"/>
      <c r="Q184" s="151"/>
      <c r="R184" s="151"/>
      <c r="S184" s="151"/>
      <c r="T184" s="152"/>
    </row>
    <row r="185" spans="1:21" s="2" customFormat="1" ht="24.2" customHeight="1" x14ac:dyDescent="0.2">
      <c r="A185" s="29"/>
      <c r="B185" s="130"/>
      <c r="C185" s="131">
        <v>28</v>
      </c>
      <c r="D185" s="131" t="s">
        <v>111</v>
      </c>
      <c r="E185" s="132" t="s">
        <v>611</v>
      </c>
      <c r="F185" s="133" t="s">
        <v>612</v>
      </c>
      <c r="G185" s="134" t="s">
        <v>258</v>
      </c>
      <c r="H185" s="135">
        <v>2</v>
      </c>
      <c r="I185" s="337"/>
      <c r="J185" s="136">
        <f>ROUND(I185*H185,2)</f>
        <v>0</v>
      </c>
      <c r="K185" s="133" t="s">
        <v>115</v>
      </c>
      <c r="L185" s="30"/>
      <c r="M185" s="137" t="s">
        <v>3</v>
      </c>
      <c r="N185" s="138" t="s">
        <v>36</v>
      </c>
      <c r="O185" s="139">
        <v>0.56499999999999995</v>
      </c>
      <c r="P185" s="139">
        <f>O185*H185</f>
        <v>1.1299999999999999</v>
      </c>
      <c r="Q185" s="139">
        <v>0</v>
      </c>
      <c r="R185" s="139">
        <f>Q185*H185</f>
        <v>0</v>
      </c>
      <c r="S185" s="139">
        <v>0</v>
      </c>
      <c r="T185" s="140">
        <f>S185*H185</f>
        <v>0</v>
      </c>
      <c r="U185" s="29"/>
    </row>
    <row r="186" spans="1:21" s="2" customFormat="1" x14ac:dyDescent="0.2">
      <c r="A186" s="29"/>
      <c r="B186" s="30"/>
      <c r="C186" s="29"/>
      <c r="D186" s="141" t="s">
        <v>117</v>
      </c>
      <c r="E186" s="29"/>
      <c r="F186" s="142" t="s">
        <v>613</v>
      </c>
      <c r="G186" s="29"/>
      <c r="H186" s="29"/>
      <c r="I186" s="29"/>
      <c r="J186" s="29"/>
      <c r="K186" s="29"/>
      <c r="L186" s="30"/>
      <c r="M186" s="143"/>
      <c r="N186" s="144"/>
      <c r="O186" s="50"/>
      <c r="P186" s="50"/>
      <c r="Q186" s="50"/>
      <c r="R186" s="50"/>
      <c r="S186" s="50"/>
      <c r="T186" s="51"/>
      <c r="U186" s="29"/>
    </row>
    <row r="187" spans="1:21" s="13" customFormat="1" x14ac:dyDescent="0.2">
      <c r="B187" s="145"/>
      <c r="D187" s="146" t="s">
        <v>119</v>
      </c>
      <c r="E187" s="147" t="s">
        <v>3</v>
      </c>
      <c r="F187" s="148" t="s">
        <v>614</v>
      </c>
      <c r="H187" s="149">
        <v>2</v>
      </c>
      <c r="L187" s="145"/>
      <c r="M187" s="150"/>
      <c r="N187" s="151"/>
      <c r="O187" s="151"/>
      <c r="P187" s="151"/>
      <c r="Q187" s="151"/>
      <c r="R187" s="151"/>
      <c r="S187" s="151"/>
      <c r="T187" s="152"/>
    </row>
    <row r="188" spans="1:21" s="2" customFormat="1" ht="16.5" customHeight="1" x14ac:dyDescent="0.2">
      <c r="A188" s="29"/>
      <c r="B188" s="130"/>
      <c r="C188" s="160">
        <v>29</v>
      </c>
      <c r="D188" s="160" t="s">
        <v>188</v>
      </c>
      <c r="E188" s="161" t="s">
        <v>615</v>
      </c>
      <c r="F188" s="162" t="s">
        <v>616</v>
      </c>
      <c r="G188" s="163" t="s">
        <v>258</v>
      </c>
      <c r="H188" s="164">
        <v>2</v>
      </c>
      <c r="I188" s="338"/>
      <c r="J188" s="165">
        <f>ROUND(I188*H188,2)</f>
        <v>0</v>
      </c>
      <c r="K188" s="162" t="s">
        <v>115</v>
      </c>
      <c r="L188" s="166"/>
      <c r="M188" s="167" t="s">
        <v>3</v>
      </c>
      <c r="N188" s="168" t="s">
        <v>36</v>
      </c>
      <c r="O188" s="139">
        <v>0</v>
      </c>
      <c r="P188" s="139">
        <f>O188*H188</f>
        <v>0</v>
      </c>
      <c r="Q188" s="139">
        <v>1.9000000000000001E-4</v>
      </c>
      <c r="R188" s="139">
        <f>Q188*H188</f>
        <v>3.8000000000000002E-4</v>
      </c>
      <c r="S188" s="139">
        <v>0</v>
      </c>
      <c r="T188" s="140">
        <f>S188*H188</f>
        <v>0</v>
      </c>
      <c r="U188" s="29"/>
    </row>
    <row r="189" spans="1:21" s="2" customFormat="1" ht="16.5" customHeight="1" x14ac:dyDescent="0.2">
      <c r="A189" s="29"/>
      <c r="B189" s="130"/>
      <c r="C189" s="160">
        <v>30</v>
      </c>
      <c r="D189" s="160" t="s">
        <v>188</v>
      </c>
      <c r="E189" s="161" t="s">
        <v>617</v>
      </c>
      <c r="F189" s="162" t="s">
        <v>618</v>
      </c>
      <c r="G189" s="163" t="s">
        <v>258</v>
      </c>
      <c r="H189" s="164">
        <v>2</v>
      </c>
      <c r="I189" s="338"/>
      <c r="J189" s="165">
        <f>ROUND(I189*H189,2)</f>
        <v>0</v>
      </c>
      <c r="K189" s="162" t="s">
        <v>115</v>
      </c>
      <c r="L189" s="166"/>
      <c r="M189" s="167" t="s">
        <v>3</v>
      </c>
      <c r="N189" s="168" t="s">
        <v>36</v>
      </c>
      <c r="O189" s="139">
        <v>0</v>
      </c>
      <c r="P189" s="139">
        <f>O189*H189</f>
        <v>0</v>
      </c>
      <c r="Q189" s="139">
        <v>2.2000000000000001E-3</v>
      </c>
      <c r="R189" s="139">
        <f>Q189*H189</f>
        <v>4.4000000000000003E-3</v>
      </c>
      <c r="S189" s="139">
        <v>0</v>
      </c>
      <c r="T189" s="140">
        <f>S189*H189</f>
        <v>0</v>
      </c>
      <c r="U189" s="29"/>
    </row>
    <row r="190" spans="1:21" s="2" customFormat="1" ht="16.5" customHeight="1" x14ac:dyDescent="0.2">
      <c r="A190" s="29"/>
      <c r="B190" s="130"/>
      <c r="C190" s="131">
        <v>31</v>
      </c>
      <c r="D190" s="131" t="s">
        <v>111</v>
      </c>
      <c r="E190" s="132" t="s">
        <v>507</v>
      </c>
      <c r="F190" s="133" t="s">
        <v>508</v>
      </c>
      <c r="G190" s="134" t="s">
        <v>258</v>
      </c>
      <c r="H190" s="135">
        <v>2</v>
      </c>
      <c r="I190" s="337"/>
      <c r="J190" s="136">
        <f>ROUND(I190*H190,2)</f>
        <v>0</v>
      </c>
      <c r="K190" s="133" t="s">
        <v>115</v>
      </c>
      <c r="L190" s="30"/>
      <c r="M190" s="137" t="s">
        <v>3</v>
      </c>
      <c r="N190" s="138" t="s">
        <v>36</v>
      </c>
      <c r="O190" s="139">
        <v>0.41199999999999998</v>
      </c>
      <c r="P190" s="139">
        <f>O190*H190</f>
        <v>0.82399999999999995</v>
      </c>
      <c r="Q190" s="139">
        <v>2.4000000000000001E-4</v>
      </c>
      <c r="R190" s="139">
        <f>Q190*H190</f>
        <v>4.8000000000000001E-4</v>
      </c>
      <c r="S190" s="139">
        <v>0</v>
      </c>
      <c r="T190" s="140">
        <f>S190*H190</f>
        <v>0</v>
      </c>
      <c r="U190" s="29"/>
    </row>
    <row r="191" spans="1:21" s="2" customFormat="1" x14ac:dyDescent="0.2">
      <c r="A191" s="29"/>
      <c r="B191" s="30"/>
      <c r="C191" s="29"/>
      <c r="D191" s="141" t="s">
        <v>117</v>
      </c>
      <c r="E191" s="29"/>
      <c r="F191" s="142" t="s">
        <v>509</v>
      </c>
      <c r="G191" s="29"/>
      <c r="H191" s="29"/>
      <c r="I191" s="29"/>
      <c r="J191" s="29"/>
      <c r="K191" s="29"/>
      <c r="L191" s="30"/>
      <c r="M191" s="143"/>
      <c r="N191" s="144"/>
      <c r="O191" s="50"/>
      <c r="P191" s="50"/>
      <c r="Q191" s="50"/>
      <c r="R191" s="50"/>
      <c r="S191" s="50"/>
      <c r="T191" s="51"/>
      <c r="U191" s="29"/>
    </row>
    <row r="192" spans="1:21" s="13" customFormat="1" x14ac:dyDescent="0.2">
      <c r="B192" s="145"/>
      <c r="D192" s="146" t="s">
        <v>119</v>
      </c>
      <c r="E192" s="147" t="s">
        <v>3</v>
      </c>
      <c r="F192" s="148" t="s">
        <v>619</v>
      </c>
      <c r="H192" s="149">
        <v>2</v>
      </c>
      <c r="L192" s="145"/>
      <c r="M192" s="150"/>
      <c r="N192" s="151"/>
      <c r="O192" s="151"/>
      <c r="P192" s="151"/>
      <c r="Q192" s="151"/>
      <c r="R192" s="151"/>
      <c r="S192" s="151"/>
      <c r="T192" s="152"/>
    </row>
    <row r="193" spans="1:21" s="2" customFormat="1" ht="24.2" customHeight="1" x14ac:dyDescent="0.2">
      <c r="A193" s="29"/>
      <c r="B193" s="130"/>
      <c r="C193" s="160">
        <v>32</v>
      </c>
      <c r="D193" s="160" t="s">
        <v>188</v>
      </c>
      <c r="E193" s="161" t="s">
        <v>511</v>
      </c>
      <c r="F193" s="162" t="s">
        <v>512</v>
      </c>
      <c r="G193" s="163" t="s">
        <v>258</v>
      </c>
      <c r="H193" s="164">
        <v>2</v>
      </c>
      <c r="I193" s="338"/>
      <c r="J193" s="165">
        <f>ROUND(I193*H193,2)</f>
        <v>0</v>
      </c>
      <c r="K193" s="162" t="s">
        <v>3</v>
      </c>
      <c r="L193" s="166"/>
      <c r="M193" s="167" t="s">
        <v>3</v>
      </c>
      <c r="N193" s="168" t="s">
        <v>36</v>
      </c>
      <c r="O193" s="139">
        <v>0</v>
      </c>
      <c r="P193" s="139">
        <f>O193*H193</f>
        <v>0</v>
      </c>
      <c r="Q193" s="139">
        <v>1.6800000000000001E-3</v>
      </c>
      <c r="R193" s="139">
        <f>Q193*H193</f>
        <v>3.3600000000000001E-3</v>
      </c>
      <c r="S193" s="139">
        <v>0</v>
      </c>
      <c r="T193" s="140">
        <f>S193*H193</f>
        <v>0</v>
      </c>
      <c r="U193" s="29"/>
    </row>
    <row r="194" spans="1:21" s="13" customFormat="1" x14ac:dyDescent="0.2">
      <c r="B194" s="145"/>
      <c r="D194" s="146" t="s">
        <v>119</v>
      </c>
      <c r="E194" s="147" t="s">
        <v>3</v>
      </c>
      <c r="F194" s="148" t="s">
        <v>619</v>
      </c>
      <c r="H194" s="149">
        <v>2</v>
      </c>
      <c r="L194" s="145"/>
      <c r="M194" s="150"/>
      <c r="N194" s="151"/>
      <c r="O194" s="151"/>
      <c r="P194" s="151"/>
      <c r="Q194" s="151"/>
      <c r="R194" s="151"/>
      <c r="S194" s="151"/>
      <c r="T194" s="152"/>
    </row>
    <row r="195" spans="1:21" s="2" customFormat="1" ht="21.75" customHeight="1" x14ac:dyDescent="0.2">
      <c r="A195" s="29"/>
      <c r="B195" s="130"/>
      <c r="C195" s="131">
        <v>33</v>
      </c>
      <c r="D195" s="131" t="s">
        <v>111</v>
      </c>
      <c r="E195" s="132" t="s">
        <v>517</v>
      </c>
      <c r="F195" s="133" t="s">
        <v>518</v>
      </c>
      <c r="G195" s="134" t="s">
        <v>258</v>
      </c>
      <c r="H195" s="135">
        <v>2</v>
      </c>
      <c r="I195" s="337"/>
      <c r="J195" s="136">
        <f>ROUND(I195*H195,2)</f>
        <v>0</v>
      </c>
      <c r="K195" s="133" t="s">
        <v>115</v>
      </c>
      <c r="L195" s="30"/>
      <c r="M195" s="137" t="s">
        <v>3</v>
      </c>
      <c r="N195" s="138" t="s">
        <v>36</v>
      </c>
      <c r="O195" s="139">
        <v>0.4</v>
      </c>
      <c r="P195" s="139">
        <f>O195*H195</f>
        <v>0.8</v>
      </c>
      <c r="Q195" s="139">
        <v>2.4000000000000001E-4</v>
      </c>
      <c r="R195" s="139">
        <f>Q195*H195</f>
        <v>4.8000000000000001E-4</v>
      </c>
      <c r="S195" s="139">
        <v>0</v>
      </c>
      <c r="T195" s="140">
        <f>S195*H195</f>
        <v>0</v>
      </c>
      <c r="U195" s="29"/>
    </row>
    <row r="196" spans="1:21" s="2" customFormat="1" x14ac:dyDescent="0.2">
      <c r="A196" s="29"/>
      <c r="B196" s="30"/>
      <c r="C196" s="29"/>
      <c r="D196" s="141" t="s">
        <v>117</v>
      </c>
      <c r="E196" s="29"/>
      <c r="F196" s="142" t="s">
        <v>519</v>
      </c>
      <c r="G196" s="29"/>
      <c r="H196" s="29"/>
      <c r="I196" s="29"/>
      <c r="J196" s="29"/>
      <c r="K196" s="29"/>
      <c r="L196" s="30"/>
      <c r="M196" s="143"/>
      <c r="N196" s="144"/>
      <c r="O196" s="50"/>
      <c r="P196" s="50"/>
      <c r="Q196" s="50"/>
      <c r="R196" s="50"/>
      <c r="S196" s="50"/>
      <c r="T196" s="51"/>
      <c r="U196" s="29"/>
    </row>
    <row r="197" spans="1:21" s="2" customFormat="1" ht="24.2" customHeight="1" x14ac:dyDescent="0.2">
      <c r="A197" s="29"/>
      <c r="B197" s="130"/>
      <c r="C197" s="160">
        <v>34</v>
      </c>
      <c r="D197" s="160" t="s">
        <v>188</v>
      </c>
      <c r="E197" s="161" t="s">
        <v>520</v>
      </c>
      <c r="F197" s="162" t="s">
        <v>521</v>
      </c>
      <c r="G197" s="163" t="s">
        <v>258</v>
      </c>
      <c r="H197" s="164">
        <v>2</v>
      </c>
      <c r="I197" s="338"/>
      <c r="J197" s="165">
        <f>ROUND(I197*H197,2)</f>
        <v>0</v>
      </c>
      <c r="K197" s="162" t="s">
        <v>3</v>
      </c>
      <c r="L197" s="166"/>
      <c r="M197" s="167" t="s">
        <v>3</v>
      </c>
      <c r="N197" s="168" t="s">
        <v>36</v>
      </c>
      <c r="O197" s="139">
        <v>0</v>
      </c>
      <c r="P197" s="139">
        <f>O197*H197</f>
        <v>0</v>
      </c>
      <c r="Q197" s="139">
        <v>2.6800000000000001E-3</v>
      </c>
      <c r="R197" s="139">
        <f>Q197*H197</f>
        <v>5.3600000000000002E-3</v>
      </c>
      <c r="S197" s="139">
        <v>0</v>
      </c>
      <c r="T197" s="140">
        <f>S197*H197</f>
        <v>0</v>
      </c>
      <c r="U197" s="29"/>
    </row>
    <row r="198" spans="1:21" s="2" customFormat="1" ht="24.2" customHeight="1" x14ac:dyDescent="0.2">
      <c r="A198" s="29"/>
      <c r="B198" s="130"/>
      <c r="C198" s="131">
        <v>35</v>
      </c>
      <c r="D198" s="131" t="s">
        <v>111</v>
      </c>
      <c r="E198" s="132" t="s">
        <v>620</v>
      </c>
      <c r="F198" s="133" t="s">
        <v>621</v>
      </c>
      <c r="G198" s="134" t="s">
        <v>258</v>
      </c>
      <c r="H198" s="135">
        <v>1</v>
      </c>
      <c r="I198" s="337"/>
      <c r="J198" s="136">
        <f>ROUND(I198*H198,2)</f>
        <v>0</v>
      </c>
      <c r="K198" s="133" t="s">
        <v>115</v>
      </c>
      <c r="L198" s="30"/>
      <c r="M198" s="137" t="s">
        <v>3</v>
      </c>
      <c r="N198" s="138" t="s">
        <v>36</v>
      </c>
      <c r="O198" s="139">
        <v>1.278</v>
      </c>
      <c r="P198" s="139">
        <f>O198*H198</f>
        <v>1.278</v>
      </c>
      <c r="Q198" s="139">
        <v>7.1871999999999995E-4</v>
      </c>
      <c r="R198" s="139">
        <f>Q198*H198</f>
        <v>7.1871999999999995E-4</v>
      </c>
      <c r="S198" s="139">
        <v>0</v>
      </c>
      <c r="T198" s="140">
        <f>S198*H198</f>
        <v>0</v>
      </c>
      <c r="U198" s="29"/>
    </row>
    <row r="199" spans="1:21" s="2" customFormat="1" x14ac:dyDescent="0.2">
      <c r="A199" s="29"/>
      <c r="B199" s="30"/>
      <c r="C199" s="29"/>
      <c r="D199" s="141" t="s">
        <v>117</v>
      </c>
      <c r="E199" s="29"/>
      <c r="F199" s="142" t="s">
        <v>622</v>
      </c>
      <c r="G199" s="29"/>
      <c r="H199" s="29"/>
      <c r="I199" s="29"/>
      <c r="J199" s="29"/>
      <c r="K199" s="29"/>
      <c r="L199" s="30"/>
      <c r="M199" s="143"/>
      <c r="N199" s="144"/>
      <c r="O199" s="50"/>
      <c r="P199" s="50"/>
      <c r="Q199" s="50"/>
      <c r="R199" s="50"/>
      <c r="S199" s="50"/>
      <c r="T199" s="51"/>
      <c r="U199" s="29"/>
    </row>
    <row r="200" spans="1:21" s="13" customFormat="1" x14ac:dyDescent="0.2">
      <c r="B200" s="145"/>
      <c r="D200" s="146" t="s">
        <v>119</v>
      </c>
      <c r="E200" s="147" t="s">
        <v>3</v>
      </c>
      <c r="F200" s="148" t="s">
        <v>623</v>
      </c>
      <c r="H200" s="149">
        <v>1</v>
      </c>
      <c r="L200" s="145"/>
      <c r="M200" s="150"/>
      <c r="N200" s="151"/>
      <c r="O200" s="151"/>
      <c r="P200" s="151"/>
      <c r="Q200" s="151"/>
      <c r="R200" s="151"/>
      <c r="S200" s="151"/>
      <c r="T200" s="152"/>
    </row>
    <row r="201" spans="1:21" s="2" customFormat="1" ht="37.9" customHeight="1" x14ac:dyDescent="0.2">
      <c r="A201" s="29"/>
      <c r="B201" s="130"/>
      <c r="C201" s="160">
        <v>36</v>
      </c>
      <c r="D201" s="160" t="s">
        <v>188</v>
      </c>
      <c r="E201" s="161" t="s">
        <v>624</v>
      </c>
      <c r="F201" s="162" t="s">
        <v>625</v>
      </c>
      <c r="G201" s="163" t="s">
        <v>258</v>
      </c>
      <c r="H201" s="164">
        <v>1</v>
      </c>
      <c r="I201" s="338"/>
      <c r="J201" s="165">
        <f>ROUND(I201*H201,2)</f>
        <v>0</v>
      </c>
      <c r="K201" s="162" t="s">
        <v>3</v>
      </c>
      <c r="L201" s="166"/>
      <c r="M201" s="167" t="s">
        <v>3</v>
      </c>
      <c r="N201" s="168" t="s">
        <v>36</v>
      </c>
      <c r="O201" s="139">
        <v>0</v>
      </c>
      <c r="P201" s="139">
        <f>O201*H201</f>
        <v>0</v>
      </c>
      <c r="Q201" s="139">
        <v>1.0999999999999999E-2</v>
      </c>
      <c r="R201" s="139">
        <f>Q201*H201</f>
        <v>1.0999999999999999E-2</v>
      </c>
      <c r="S201" s="139">
        <v>0</v>
      </c>
      <c r="T201" s="140">
        <f>S201*H201</f>
        <v>0</v>
      </c>
      <c r="U201" s="29"/>
    </row>
    <row r="202" spans="1:21" s="2" customFormat="1" ht="24.2" customHeight="1" x14ac:dyDescent="0.2">
      <c r="A202" s="29"/>
      <c r="B202" s="130"/>
      <c r="C202" s="160">
        <v>37</v>
      </c>
      <c r="D202" s="160" t="s">
        <v>188</v>
      </c>
      <c r="E202" s="161" t="s">
        <v>626</v>
      </c>
      <c r="F202" s="162" t="s">
        <v>627</v>
      </c>
      <c r="G202" s="163" t="s">
        <v>258</v>
      </c>
      <c r="H202" s="164">
        <v>1</v>
      </c>
      <c r="I202" s="338"/>
      <c r="J202" s="165">
        <f>ROUND(I202*H202,2)</f>
        <v>0</v>
      </c>
      <c r="K202" s="162" t="s">
        <v>3</v>
      </c>
      <c r="L202" s="166"/>
      <c r="M202" s="167" t="s">
        <v>3</v>
      </c>
      <c r="N202" s="168" t="s">
        <v>36</v>
      </c>
      <c r="O202" s="139">
        <v>0</v>
      </c>
      <c r="P202" s="139">
        <f>O202*H202</f>
        <v>0</v>
      </c>
      <c r="Q202" s="139">
        <v>3.31E-3</v>
      </c>
      <c r="R202" s="139">
        <f>Q202*H202</f>
        <v>3.31E-3</v>
      </c>
      <c r="S202" s="139">
        <v>0</v>
      </c>
      <c r="T202" s="140">
        <f>S202*H202</f>
        <v>0</v>
      </c>
      <c r="U202" s="29"/>
    </row>
    <row r="203" spans="1:21" s="2" customFormat="1" ht="24.2" customHeight="1" x14ac:dyDescent="0.2">
      <c r="A203" s="29"/>
      <c r="B203" s="130"/>
      <c r="C203" s="131">
        <v>38</v>
      </c>
      <c r="D203" s="131" t="s">
        <v>111</v>
      </c>
      <c r="E203" s="132" t="s">
        <v>628</v>
      </c>
      <c r="F203" s="133" t="s">
        <v>629</v>
      </c>
      <c r="G203" s="134" t="s">
        <v>258</v>
      </c>
      <c r="H203" s="135">
        <v>2</v>
      </c>
      <c r="I203" s="337"/>
      <c r="J203" s="136">
        <f>ROUND(I203*H203,2)</f>
        <v>0</v>
      </c>
      <c r="K203" s="133" t="s">
        <v>115</v>
      </c>
      <c r="L203" s="30"/>
      <c r="M203" s="137" t="s">
        <v>3</v>
      </c>
      <c r="N203" s="138" t="s">
        <v>36</v>
      </c>
      <c r="O203" s="139">
        <v>3.16</v>
      </c>
      <c r="P203" s="139">
        <f>O203*H203</f>
        <v>6.32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U203" s="29"/>
    </row>
    <row r="204" spans="1:21" s="2" customFormat="1" x14ac:dyDescent="0.2">
      <c r="A204" s="29"/>
      <c r="B204" s="30"/>
      <c r="C204" s="29"/>
      <c r="D204" s="141" t="s">
        <v>117</v>
      </c>
      <c r="E204" s="29"/>
      <c r="F204" s="142" t="s">
        <v>630</v>
      </c>
      <c r="G204" s="29"/>
      <c r="H204" s="29"/>
      <c r="I204" s="29"/>
      <c r="J204" s="29"/>
      <c r="K204" s="29"/>
      <c r="L204" s="30"/>
      <c r="M204" s="143"/>
      <c r="N204" s="144"/>
      <c r="O204" s="50"/>
      <c r="P204" s="50"/>
      <c r="Q204" s="50"/>
      <c r="R204" s="50"/>
      <c r="S204" s="50"/>
      <c r="T204" s="51"/>
      <c r="U204" s="29"/>
    </row>
    <row r="205" spans="1:21" s="2" customFormat="1" ht="24.2" customHeight="1" x14ac:dyDescent="0.2">
      <c r="A205" s="29"/>
      <c r="B205" s="130"/>
      <c r="C205" s="160">
        <v>39</v>
      </c>
      <c r="D205" s="160" t="s">
        <v>188</v>
      </c>
      <c r="E205" s="161" t="s">
        <v>631</v>
      </c>
      <c r="F205" s="162" t="s">
        <v>632</v>
      </c>
      <c r="G205" s="163" t="s">
        <v>258</v>
      </c>
      <c r="H205" s="164">
        <v>2</v>
      </c>
      <c r="I205" s="338"/>
      <c r="J205" s="165">
        <f>ROUND(I205*H205,2)</f>
        <v>0</v>
      </c>
      <c r="K205" s="162" t="s">
        <v>3</v>
      </c>
      <c r="L205" s="166"/>
      <c r="M205" s="167" t="s">
        <v>3</v>
      </c>
      <c r="N205" s="168" t="s">
        <v>36</v>
      </c>
      <c r="O205" s="139">
        <v>0</v>
      </c>
      <c r="P205" s="139">
        <f>O205*H205</f>
        <v>0</v>
      </c>
      <c r="Q205" s="139">
        <v>1.7700000000000001E-3</v>
      </c>
      <c r="R205" s="139">
        <f>Q205*H205</f>
        <v>3.5400000000000002E-3</v>
      </c>
      <c r="S205" s="139">
        <v>0</v>
      </c>
      <c r="T205" s="140">
        <f>S205*H205</f>
        <v>0</v>
      </c>
      <c r="U205" s="29"/>
    </row>
    <row r="206" spans="1:21" s="2" customFormat="1" ht="24.2" customHeight="1" x14ac:dyDescent="0.2">
      <c r="A206" s="29"/>
      <c r="B206" s="130"/>
      <c r="C206" s="131">
        <v>40</v>
      </c>
      <c r="D206" s="131" t="s">
        <v>111</v>
      </c>
      <c r="E206" s="132" t="s">
        <v>522</v>
      </c>
      <c r="F206" s="133" t="s">
        <v>523</v>
      </c>
      <c r="G206" s="134" t="s">
        <v>258</v>
      </c>
      <c r="H206" s="135">
        <v>1</v>
      </c>
      <c r="I206" s="337"/>
      <c r="J206" s="136">
        <f>ROUND(I206*H206,2)</f>
        <v>0</v>
      </c>
      <c r="K206" s="133" t="s">
        <v>115</v>
      </c>
      <c r="L206" s="30"/>
      <c r="M206" s="137" t="s">
        <v>3</v>
      </c>
      <c r="N206" s="138" t="s">
        <v>36</v>
      </c>
      <c r="O206" s="139">
        <v>1.554</v>
      </c>
      <c r="P206" s="139">
        <f>O206*H206</f>
        <v>1.554</v>
      </c>
      <c r="Q206" s="139">
        <v>1.61652E-3</v>
      </c>
      <c r="R206" s="139">
        <f>Q206*H206</f>
        <v>1.61652E-3</v>
      </c>
      <c r="S206" s="139">
        <v>0</v>
      </c>
      <c r="T206" s="140">
        <f>S206*H206</f>
        <v>0</v>
      </c>
      <c r="U206" s="29"/>
    </row>
    <row r="207" spans="1:21" s="2" customFormat="1" x14ac:dyDescent="0.2">
      <c r="A207" s="29"/>
      <c r="B207" s="30"/>
      <c r="C207" s="29"/>
      <c r="D207" s="141" t="s">
        <v>117</v>
      </c>
      <c r="E207" s="29"/>
      <c r="F207" s="142" t="s">
        <v>524</v>
      </c>
      <c r="G207" s="29"/>
      <c r="H207" s="29"/>
      <c r="I207" s="29"/>
      <c r="J207" s="29"/>
      <c r="K207" s="29"/>
      <c r="L207" s="30"/>
      <c r="M207" s="143"/>
      <c r="N207" s="144"/>
      <c r="O207" s="50"/>
      <c r="P207" s="50"/>
      <c r="Q207" s="50"/>
      <c r="R207" s="50"/>
      <c r="S207" s="50"/>
      <c r="T207" s="51"/>
      <c r="U207" s="29"/>
    </row>
    <row r="208" spans="1:21" s="13" customFormat="1" x14ac:dyDescent="0.2">
      <c r="B208" s="145"/>
      <c r="D208" s="146" t="s">
        <v>119</v>
      </c>
      <c r="E208" s="147" t="s">
        <v>3</v>
      </c>
      <c r="F208" s="148" t="s">
        <v>633</v>
      </c>
      <c r="H208" s="149">
        <v>1</v>
      </c>
      <c r="L208" s="145"/>
      <c r="M208" s="150"/>
      <c r="N208" s="151"/>
      <c r="O208" s="151"/>
      <c r="P208" s="151"/>
      <c r="Q208" s="151"/>
      <c r="R208" s="151"/>
      <c r="S208" s="151"/>
      <c r="T208" s="152"/>
    </row>
    <row r="209" spans="1:21" s="2" customFormat="1" ht="37.9" customHeight="1" x14ac:dyDescent="0.2">
      <c r="A209" s="29"/>
      <c r="B209" s="130"/>
      <c r="C209" s="160">
        <v>41</v>
      </c>
      <c r="D209" s="160" t="s">
        <v>188</v>
      </c>
      <c r="E209" s="161" t="s">
        <v>526</v>
      </c>
      <c r="F209" s="162" t="s">
        <v>527</v>
      </c>
      <c r="G209" s="163" t="s">
        <v>258</v>
      </c>
      <c r="H209" s="164">
        <v>1</v>
      </c>
      <c r="I209" s="338"/>
      <c r="J209" s="165">
        <f>ROUND(I209*H209,2)</f>
        <v>0</v>
      </c>
      <c r="K209" s="162" t="s">
        <v>3</v>
      </c>
      <c r="L209" s="166"/>
      <c r="M209" s="167" t="s">
        <v>3</v>
      </c>
      <c r="N209" s="168" t="s">
        <v>36</v>
      </c>
      <c r="O209" s="139">
        <v>0</v>
      </c>
      <c r="P209" s="139">
        <f>O209*H209</f>
        <v>0</v>
      </c>
      <c r="Q209" s="139">
        <v>1.8499999999999999E-2</v>
      </c>
      <c r="R209" s="139">
        <f>Q209*H209</f>
        <v>1.8499999999999999E-2</v>
      </c>
      <c r="S209" s="139">
        <v>0</v>
      </c>
      <c r="T209" s="140">
        <f>S209*H209</f>
        <v>0</v>
      </c>
      <c r="U209" s="29"/>
    </row>
    <row r="210" spans="1:21" s="2" customFormat="1" ht="24.2" customHeight="1" x14ac:dyDescent="0.2">
      <c r="A210" s="29"/>
      <c r="B210" s="130"/>
      <c r="C210" s="160">
        <v>42</v>
      </c>
      <c r="D210" s="160" t="s">
        <v>188</v>
      </c>
      <c r="E210" s="161" t="s">
        <v>634</v>
      </c>
      <c r="F210" s="162" t="s">
        <v>627</v>
      </c>
      <c r="G210" s="163" t="s">
        <v>258</v>
      </c>
      <c r="H210" s="164">
        <v>1</v>
      </c>
      <c r="I210" s="338"/>
      <c r="J210" s="165">
        <f>ROUND(I210*H210,2)</f>
        <v>0</v>
      </c>
      <c r="K210" s="162" t="s">
        <v>3</v>
      </c>
      <c r="L210" s="166"/>
      <c r="M210" s="167" t="s">
        <v>3</v>
      </c>
      <c r="N210" s="168" t="s">
        <v>36</v>
      </c>
      <c r="O210" s="139">
        <v>0</v>
      </c>
      <c r="P210" s="139">
        <f>O210*H210</f>
        <v>0</v>
      </c>
      <c r="Q210" s="139">
        <v>3.31E-3</v>
      </c>
      <c r="R210" s="139">
        <f>Q210*H210</f>
        <v>3.31E-3</v>
      </c>
      <c r="S210" s="139">
        <v>0</v>
      </c>
      <c r="T210" s="140">
        <f>S210*H210</f>
        <v>0</v>
      </c>
      <c r="U210" s="29"/>
    </row>
    <row r="211" spans="1:21" s="2" customFormat="1" ht="16.5" customHeight="1" x14ac:dyDescent="0.2">
      <c r="A211" s="29"/>
      <c r="B211" s="130"/>
      <c r="C211" s="131">
        <v>43</v>
      </c>
      <c r="D211" s="131" t="s">
        <v>111</v>
      </c>
      <c r="E211" s="132" t="s">
        <v>282</v>
      </c>
      <c r="F211" s="133" t="s">
        <v>283</v>
      </c>
      <c r="G211" s="134" t="s">
        <v>258</v>
      </c>
      <c r="H211" s="135">
        <v>1</v>
      </c>
      <c r="I211" s="337"/>
      <c r="J211" s="136">
        <f>ROUND(I211*H211,2)</f>
        <v>0</v>
      </c>
      <c r="K211" s="133" t="s">
        <v>115</v>
      </c>
      <c r="L211" s="30"/>
      <c r="M211" s="137" t="s">
        <v>3</v>
      </c>
      <c r="N211" s="138" t="s">
        <v>36</v>
      </c>
      <c r="O211" s="139">
        <v>1.333</v>
      </c>
      <c r="P211" s="139">
        <f>O211*H211</f>
        <v>1.333</v>
      </c>
      <c r="Q211" s="139">
        <v>1.3600000000000001E-3</v>
      </c>
      <c r="R211" s="139">
        <f>Q211*H211</f>
        <v>1.3600000000000001E-3</v>
      </c>
      <c r="S211" s="139">
        <v>0</v>
      </c>
      <c r="T211" s="140">
        <f>S211*H211</f>
        <v>0</v>
      </c>
      <c r="U211" s="29"/>
    </row>
    <row r="212" spans="1:21" s="2" customFormat="1" x14ac:dyDescent="0.2">
      <c r="A212" s="29"/>
      <c r="B212" s="30"/>
      <c r="C212" s="29"/>
      <c r="D212" s="141" t="s">
        <v>117</v>
      </c>
      <c r="E212" s="29"/>
      <c r="F212" s="142" t="s">
        <v>284</v>
      </c>
      <c r="G212" s="29"/>
      <c r="H212" s="29"/>
      <c r="I212" s="29"/>
      <c r="J212" s="29"/>
      <c r="K212" s="29"/>
      <c r="L212" s="30"/>
      <c r="M212" s="143"/>
      <c r="N212" s="144"/>
      <c r="O212" s="50"/>
      <c r="P212" s="50"/>
      <c r="Q212" s="50"/>
      <c r="R212" s="50"/>
      <c r="S212" s="50"/>
      <c r="T212" s="51"/>
      <c r="U212" s="29"/>
    </row>
    <row r="213" spans="1:21" s="13" customFormat="1" x14ac:dyDescent="0.2">
      <c r="B213" s="145"/>
      <c r="D213" s="146" t="s">
        <v>119</v>
      </c>
      <c r="E213" s="147" t="s">
        <v>3</v>
      </c>
      <c r="F213" s="148" t="s">
        <v>635</v>
      </c>
      <c r="H213" s="149">
        <v>1</v>
      </c>
      <c r="L213" s="145"/>
      <c r="M213" s="150"/>
      <c r="N213" s="151"/>
      <c r="O213" s="151"/>
      <c r="P213" s="151"/>
      <c r="Q213" s="151"/>
      <c r="R213" s="151"/>
      <c r="S213" s="151"/>
      <c r="T213" s="152"/>
    </row>
    <row r="214" spans="1:21" s="2" customFormat="1" ht="33" customHeight="1" x14ac:dyDescent="0.2">
      <c r="A214" s="29"/>
      <c r="B214" s="130"/>
      <c r="C214" s="160">
        <v>44</v>
      </c>
      <c r="D214" s="160" t="s">
        <v>188</v>
      </c>
      <c r="E214" s="161" t="s">
        <v>636</v>
      </c>
      <c r="F214" s="162" t="s">
        <v>637</v>
      </c>
      <c r="G214" s="163" t="s">
        <v>258</v>
      </c>
      <c r="H214" s="164">
        <v>1</v>
      </c>
      <c r="I214" s="338"/>
      <c r="J214" s="165">
        <f>ROUND(I214*H214,2)</f>
        <v>0</v>
      </c>
      <c r="K214" s="162" t="s">
        <v>3</v>
      </c>
      <c r="L214" s="166"/>
      <c r="M214" s="167" t="s">
        <v>3</v>
      </c>
      <c r="N214" s="168" t="s">
        <v>36</v>
      </c>
      <c r="O214" s="139">
        <v>0</v>
      </c>
      <c r="P214" s="139">
        <f>O214*H214</f>
        <v>0</v>
      </c>
      <c r="Q214" s="139">
        <v>3.2000000000000001E-2</v>
      </c>
      <c r="R214" s="139">
        <f>Q214*H214</f>
        <v>3.2000000000000001E-2</v>
      </c>
      <c r="S214" s="139">
        <v>0</v>
      </c>
      <c r="T214" s="140">
        <f>S214*H214</f>
        <v>0</v>
      </c>
      <c r="U214" s="29"/>
    </row>
    <row r="215" spans="1:21" s="2" customFormat="1" ht="24.2" customHeight="1" x14ac:dyDescent="0.2">
      <c r="A215" s="29"/>
      <c r="B215" s="130"/>
      <c r="C215" s="131">
        <v>45</v>
      </c>
      <c r="D215" s="131" t="s">
        <v>111</v>
      </c>
      <c r="E215" s="132" t="s">
        <v>533</v>
      </c>
      <c r="F215" s="133" t="s">
        <v>534</v>
      </c>
      <c r="G215" s="134" t="s">
        <v>269</v>
      </c>
      <c r="H215" s="135">
        <v>1</v>
      </c>
      <c r="I215" s="337"/>
      <c r="J215" s="136">
        <f>ROUND(I215*H215,2)</f>
        <v>0</v>
      </c>
      <c r="K215" s="133" t="s">
        <v>3</v>
      </c>
      <c r="L215" s="30"/>
      <c r="M215" s="137" t="s">
        <v>3</v>
      </c>
      <c r="N215" s="138" t="s">
        <v>36</v>
      </c>
      <c r="O215" s="139">
        <v>0</v>
      </c>
      <c r="P215" s="139">
        <f>O215*H215</f>
        <v>0</v>
      </c>
      <c r="Q215" s="139">
        <v>0</v>
      </c>
      <c r="R215" s="139">
        <f>Q215*H215</f>
        <v>0</v>
      </c>
      <c r="S215" s="139">
        <v>0</v>
      </c>
      <c r="T215" s="140">
        <f>S215*H215</f>
        <v>0</v>
      </c>
      <c r="U215" s="29"/>
    </row>
    <row r="216" spans="1:21" s="2" customFormat="1" ht="16.5" customHeight="1" x14ac:dyDescent="0.2">
      <c r="A216" s="29"/>
      <c r="B216" s="130"/>
      <c r="C216" s="131">
        <v>46</v>
      </c>
      <c r="D216" s="131" t="s">
        <v>111</v>
      </c>
      <c r="E216" s="132" t="s">
        <v>638</v>
      </c>
      <c r="F216" s="133" t="s">
        <v>639</v>
      </c>
      <c r="G216" s="134" t="s">
        <v>175</v>
      </c>
      <c r="H216" s="135">
        <v>29</v>
      </c>
      <c r="I216" s="337"/>
      <c r="J216" s="136">
        <f>ROUND(I216*H216,2)</f>
        <v>0</v>
      </c>
      <c r="K216" s="133" t="s">
        <v>115</v>
      </c>
      <c r="L216" s="30"/>
      <c r="M216" s="137" t="s">
        <v>3</v>
      </c>
      <c r="N216" s="138" t="s">
        <v>36</v>
      </c>
      <c r="O216" s="139">
        <v>6.2E-2</v>
      </c>
      <c r="P216" s="139">
        <f>O216*H216</f>
        <v>1.798</v>
      </c>
      <c r="Q216" s="139">
        <v>1.6999999999999999E-7</v>
      </c>
      <c r="R216" s="139">
        <f>Q216*H216</f>
        <v>4.9299999999999994E-6</v>
      </c>
      <c r="S216" s="139">
        <v>0</v>
      </c>
      <c r="T216" s="140">
        <f>S216*H216</f>
        <v>0</v>
      </c>
      <c r="U216" s="29"/>
    </row>
    <row r="217" spans="1:21" s="2" customFormat="1" x14ac:dyDescent="0.2">
      <c r="A217" s="29"/>
      <c r="B217" s="30"/>
      <c r="C217" s="29"/>
      <c r="D217" s="141" t="s">
        <v>117</v>
      </c>
      <c r="E217" s="29"/>
      <c r="F217" s="142" t="s">
        <v>640</v>
      </c>
      <c r="G217" s="29"/>
      <c r="H217" s="29"/>
      <c r="I217" s="29"/>
      <c r="J217" s="29"/>
      <c r="K217" s="29"/>
      <c r="L217" s="30"/>
      <c r="M217" s="143"/>
      <c r="N217" s="144"/>
      <c r="O217" s="50"/>
      <c r="P217" s="50"/>
      <c r="Q217" s="50"/>
      <c r="R217" s="50"/>
      <c r="S217" s="50"/>
      <c r="T217" s="51"/>
      <c r="U217" s="29"/>
    </row>
    <row r="218" spans="1:21" s="2" customFormat="1" ht="16.5" customHeight="1" x14ac:dyDescent="0.2">
      <c r="A218" s="29"/>
      <c r="B218" s="130"/>
      <c r="C218" s="131">
        <v>47</v>
      </c>
      <c r="D218" s="131" t="s">
        <v>111</v>
      </c>
      <c r="E218" s="132" t="s">
        <v>641</v>
      </c>
      <c r="F218" s="133" t="s">
        <v>642</v>
      </c>
      <c r="G218" s="134" t="s">
        <v>175</v>
      </c>
      <c r="H218" s="135">
        <v>29</v>
      </c>
      <c r="I218" s="337"/>
      <c r="J218" s="136">
        <f>ROUND(I218*H218,2)</f>
        <v>0</v>
      </c>
      <c r="K218" s="133" t="s">
        <v>115</v>
      </c>
      <c r="L218" s="30"/>
      <c r="M218" s="137" t="s">
        <v>3</v>
      </c>
      <c r="N218" s="138" t="s">
        <v>36</v>
      </c>
      <c r="O218" s="139">
        <v>4.3999999999999997E-2</v>
      </c>
      <c r="P218" s="139">
        <f>O218*H218</f>
        <v>1.276</v>
      </c>
      <c r="Q218" s="139">
        <v>0</v>
      </c>
      <c r="R218" s="139">
        <f>Q218*H218</f>
        <v>0</v>
      </c>
      <c r="S218" s="139">
        <v>0</v>
      </c>
      <c r="T218" s="140">
        <f>S218*H218</f>
        <v>0</v>
      </c>
      <c r="U218" s="29"/>
    </row>
    <row r="219" spans="1:21" s="2" customFormat="1" x14ac:dyDescent="0.2">
      <c r="A219" s="29"/>
      <c r="B219" s="30"/>
      <c r="C219" s="29"/>
      <c r="D219" s="141" t="s">
        <v>117</v>
      </c>
      <c r="E219" s="29"/>
      <c r="F219" s="142" t="s">
        <v>643</v>
      </c>
      <c r="G219" s="29"/>
      <c r="H219" s="29"/>
      <c r="I219" s="29"/>
      <c r="J219" s="29"/>
      <c r="K219" s="29"/>
      <c r="L219" s="30"/>
      <c r="M219" s="143"/>
      <c r="N219" s="144"/>
      <c r="O219" s="50"/>
      <c r="P219" s="50"/>
      <c r="Q219" s="50"/>
      <c r="R219" s="50"/>
      <c r="S219" s="50"/>
      <c r="T219" s="51"/>
      <c r="U219" s="29"/>
    </row>
    <row r="220" spans="1:21" s="2" customFormat="1" ht="16.5" customHeight="1" x14ac:dyDescent="0.2">
      <c r="A220" s="29"/>
      <c r="B220" s="130"/>
      <c r="C220" s="131">
        <v>48</v>
      </c>
      <c r="D220" s="131" t="s">
        <v>111</v>
      </c>
      <c r="E220" s="132" t="s">
        <v>644</v>
      </c>
      <c r="F220" s="133" t="s">
        <v>645</v>
      </c>
      <c r="G220" s="134" t="s">
        <v>258</v>
      </c>
      <c r="H220" s="135">
        <v>1</v>
      </c>
      <c r="I220" s="337"/>
      <c r="J220" s="136">
        <f>ROUND(I220*H220,2)</f>
        <v>0</v>
      </c>
      <c r="K220" s="133" t="s">
        <v>115</v>
      </c>
      <c r="L220" s="30"/>
      <c r="M220" s="137" t="s">
        <v>3</v>
      </c>
      <c r="N220" s="138" t="s">
        <v>36</v>
      </c>
      <c r="O220" s="139">
        <v>1.5620000000000001</v>
      </c>
      <c r="P220" s="139">
        <f>O220*H220</f>
        <v>1.5620000000000001</v>
      </c>
      <c r="Q220" s="139">
        <v>1.0186000000000001E-2</v>
      </c>
      <c r="R220" s="139">
        <f>Q220*H220</f>
        <v>1.0186000000000001E-2</v>
      </c>
      <c r="S220" s="139">
        <v>0</v>
      </c>
      <c r="T220" s="140">
        <f>S220*H220</f>
        <v>0</v>
      </c>
      <c r="U220" s="29"/>
    </row>
    <row r="221" spans="1:21" s="2" customFormat="1" x14ac:dyDescent="0.2">
      <c r="A221" s="29"/>
      <c r="B221" s="30"/>
      <c r="C221" s="29"/>
      <c r="D221" s="141" t="s">
        <v>117</v>
      </c>
      <c r="E221" s="29"/>
      <c r="F221" s="142" t="s">
        <v>646</v>
      </c>
      <c r="G221" s="29"/>
      <c r="H221" s="29"/>
      <c r="I221" s="29"/>
      <c r="J221" s="29"/>
      <c r="K221" s="29"/>
      <c r="L221" s="30"/>
      <c r="M221" s="143"/>
      <c r="N221" s="144"/>
      <c r="O221" s="50"/>
      <c r="P221" s="50"/>
      <c r="Q221" s="50"/>
      <c r="R221" s="50"/>
      <c r="S221" s="50"/>
      <c r="T221" s="51"/>
      <c r="U221" s="29"/>
    </row>
    <row r="222" spans="1:21" s="2" customFormat="1" ht="16.5" customHeight="1" x14ac:dyDescent="0.2">
      <c r="A222" s="29"/>
      <c r="B222" s="130"/>
      <c r="C222" s="160">
        <v>49</v>
      </c>
      <c r="D222" s="160" t="s">
        <v>188</v>
      </c>
      <c r="E222" s="161" t="s">
        <v>647</v>
      </c>
      <c r="F222" s="162" t="s">
        <v>648</v>
      </c>
      <c r="G222" s="163" t="s">
        <v>258</v>
      </c>
      <c r="H222" s="164">
        <v>1</v>
      </c>
      <c r="I222" s="338"/>
      <c r="J222" s="165">
        <f>ROUND(I222*H222,2)</f>
        <v>0</v>
      </c>
      <c r="K222" s="162" t="s">
        <v>115</v>
      </c>
      <c r="L222" s="166"/>
      <c r="M222" s="167" t="s">
        <v>3</v>
      </c>
      <c r="N222" s="168" t="s">
        <v>36</v>
      </c>
      <c r="O222" s="139">
        <v>0</v>
      </c>
      <c r="P222" s="139">
        <f>O222*H222</f>
        <v>0</v>
      </c>
      <c r="Q222" s="139">
        <v>0.74</v>
      </c>
      <c r="R222" s="139">
        <f>Q222*H222</f>
        <v>0.74</v>
      </c>
      <c r="S222" s="139">
        <v>0</v>
      </c>
      <c r="T222" s="140">
        <f>S222*H222</f>
        <v>0</v>
      </c>
      <c r="U222" s="29"/>
    </row>
    <row r="223" spans="1:21" s="2" customFormat="1" ht="16.5" customHeight="1" x14ac:dyDescent="0.2">
      <c r="A223" s="29"/>
      <c r="B223" s="130"/>
      <c r="C223" s="131">
        <v>50</v>
      </c>
      <c r="D223" s="131" t="s">
        <v>111</v>
      </c>
      <c r="E223" s="132" t="s">
        <v>540</v>
      </c>
      <c r="F223" s="133" t="s">
        <v>541</v>
      </c>
      <c r="G223" s="134" t="s">
        <v>258</v>
      </c>
      <c r="H223" s="135">
        <v>2</v>
      </c>
      <c r="I223" s="337"/>
      <c r="J223" s="136">
        <f>ROUND(I223*H223,2)</f>
        <v>0</v>
      </c>
      <c r="K223" s="133" t="s">
        <v>115</v>
      </c>
      <c r="L223" s="30"/>
      <c r="M223" s="137" t="s">
        <v>3</v>
      </c>
      <c r="N223" s="138" t="s">
        <v>36</v>
      </c>
      <c r="O223" s="139">
        <v>0.77200000000000002</v>
      </c>
      <c r="P223" s="139">
        <f>O223*H223</f>
        <v>1.544</v>
      </c>
      <c r="Q223" s="139">
        <v>0.04</v>
      </c>
      <c r="R223" s="139">
        <f>Q223*H223</f>
        <v>0.08</v>
      </c>
      <c r="S223" s="139">
        <v>0</v>
      </c>
      <c r="T223" s="140">
        <f>S223*H223</f>
        <v>0</v>
      </c>
      <c r="U223" s="29"/>
    </row>
    <row r="224" spans="1:21" s="2" customFormat="1" x14ac:dyDescent="0.2">
      <c r="A224" s="29"/>
      <c r="B224" s="30"/>
      <c r="C224" s="29"/>
      <c r="D224" s="141" t="s">
        <v>117</v>
      </c>
      <c r="E224" s="29"/>
      <c r="F224" s="142" t="s">
        <v>542</v>
      </c>
      <c r="G224" s="29"/>
      <c r="H224" s="29"/>
      <c r="I224" s="29"/>
      <c r="J224" s="29"/>
      <c r="K224" s="29"/>
      <c r="L224" s="30"/>
      <c r="M224" s="143"/>
      <c r="N224" s="144"/>
      <c r="O224" s="50"/>
      <c r="P224" s="50"/>
      <c r="Q224" s="50"/>
      <c r="R224" s="50"/>
      <c r="S224" s="50"/>
      <c r="T224" s="51"/>
      <c r="U224" s="29"/>
    </row>
    <row r="225" spans="1:21" s="2" customFormat="1" ht="24.2" customHeight="1" x14ac:dyDescent="0.2">
      <c r="A225" s="29"/>
      <c r="B225" s="130"/>
      <c r="C225" s="160">
        <v>51</v>
      </c>
      <c r="D225" s="160" t="s">
        <v>188</v>
      </c>
      <c r="E225" s="161" t="s">
        <v>543</v>
      </c>
      <c r="F225" s="162" t="s">
        <v>544</v>
      </c>
      <c r="G225" s="163" t="s">
        <v>258</v>
      </c>
      <c r="H225" s="164">
        <v>2</v>
      </c>
      <c r="I225" s="338"/>
      <c r="J225" s="165">
        <f>ROUND(I225*H225,2)</f>
        <v>0</v>
      </c>
      <c r="K225" s="162" t="s">
        <v>3</v>
      </c>
      <c r="L225" s="166"/>
      <c r="M225" s="167" t="s">
        <v>3</v>
      </c>
      <c r="N225" s="168" t="s">
        <v>36</v>
      </c>
      <c r="O225" s="139">
        <v>0</v>
      </c>
      <c r="P225" s="139">
        <f>O225*H225</f>
        <v>0</v>
      </c>
      <c r="Q225" s="139">
        <v>7.1000000000000004E-3</v>
      </c>
      <c r="R225" s="139">
        <f>Q225*H225</f>
        <v>1.4200000000000001E-2</v>
      </c>
      <c r="S225" s="139">
        <v>0</v>
      </c>
      <c r="T225" s="140">
        <f>S225*H225</f>
        <v>0</v>
      </c>
      <c r="U225" s="29"/>
    </row>
    <row r="226" spans="1:21" s="2" customFormat="1" ht="16.5" customHeight="1" x14ac:dyDescent="0.2">
      <c r="A226" s="29"/>
      <c r="B226" s="130"/>
      <c r="C226" s="131">
        <v>52</v>
      </c>
      <c r="D226" s="131" t="s">
        <v>111</v>
      </c>
      <c r="E226" s="132" t="s">
        <v>300</v>
      </c>
      <c r="F226" s="133" t="s">
        <v>301</v>
      </c>
      <c r="G226" s="134" t="s">
        <v>258</v>
      </c>
      <c r="H226" s="135">
        <v>2</v>
      </c>
      <c r="I226" s="337"/>
      <c r="J226" s="136">
        <f>ROUND(I226*H226,2)</f>
        <v>0</v>
      </c>
      <c r="K226" s="133" t="s">
        <v>115</v>
      </c>
      <c r="L226" s="30"/>
      <c r="M226" s="137" t="s">
        <v>3</v>
      </c>
      <c r="N226" s="138" t="s">
        <v>36</v>
      </c>
      <c r="O226" s="139">
        <v>0.86299999999999999</v>
      </c>
      <c r="P226" s="139">
        <f>O226*H226</f>
        <v>1.726</v>
      </c>
      <c r="Q226" s="139">
        <v>0.04</v>
      </c>
      <c r="R226" s="139">
        <f>Q226*H226</f>
        <v>0.08</v>
      </c>
      <c r="S226" s="139">
        <v>0</v>
      </c>
      <c r="T226" s="140">
        <f>S226*H226</f>
        <v>0</v>
      </c>
      <c r="U226" s="29"/>
    </row>
    <row r="227" spans="1:21" s="2" customFormat="1" x14ac:dyDescent="0.2">
      <c r="A227" s="29"/>
      <c r="B227" s="30"/>
      <c r="C227" s="29"/>
      <c r="D227" s="141" t="s">
        <v>117</v>
      </c>
      <c r="E227" s="29"/>
      <c r="F227" s="142" t="s">
        <v>302</v>
      </c>
      <c r="G227" s="29"/>
      <c r="H227" s="29"/>
      <c r="I227" s="29"/>
      <c r="J227" s="29"/>
      <c r="K227" s="29"/>
      <c r="L227" s="30"/>
      <c r="M227" s="143"/>
      <c r="N227" s="144"/>
      <c r="O227" s="50"/>
      <c r="P227" s="50"/>
      <c r="Q227" s="50"/>
      <c r="R227" s="50"/>
      <c r="S227" s="50"/>
      <c r="T227" s="51"/>
      <c r="U227" s="29"/>
    </row>
    <row r="228" spans="1:21" s="2" customFormat="1" ht="24.2" customHeight="1" x14ac:dyDescent="0.2">
      <c r="A228" s="29"/>
      <c r="B228" s="130"/>
      <c r="C228" s="160">
        <v>53</v>
      </c>
      <c r="D228" s="160" t="s">
        <v>188</v>
      </c>
      <c r="E228" s="161" t="s">
        <v>305</v>
      </c>
      <c r="F228" s="162" t="s">
        <v>306</v>
      </c>
      <c r="G228" s="163" t="s">
        <v>258</v>
      </c>
      <c r="H228" s="164">
        <v>2</v>
      </c>
      <c r="I228" s="338"/>
      <c r="J228" s="165">
        <f>ROUND(I228*H228,2)</f>
        <v>0</v>
      </c>
      <c r="K228" s="162" t="s">
        <v>3</v>
      </c>
      <c r="L228" s="166"/>
      <c r="M228" s="167" t="s">
        <v>3</v>
      </c>
      <c r="N228" s="168" t="s">
        <v>36</v>
      </c>
      <c r="O228" s="139">
        <v>0</v>
      </c>
      <c r="P228" s="139">
        <f>O228*H228</f>
        <v>0</v>
      </c>
      <c r="Q228" s="139">
        <v>1.1299999999999999E-2</v>
      </c>
      <c r="R228" s="139">
        <f>Q228*H228</f>
        <v>2.2599999999999999E-2</v>
      </c>
      <c r="S228" s="139">
        <v>0</v>
      </c>
      <c r="T228" s="140">
        <f>S228*H228</f>
        <v>0</v>
      </c>
      <c r="U228" s="29"/>
    </row>
    <row r="229" spans="1:21" s="2" customFormat="1" ht="16.5" customHeight="1" x14ac:dyDescent="0.2">
      <c r="A229" s="29"/>
      <c r="B229" s="130"/>
      <c r="C229" s="131">
        <v>54</v>
      </c>
      <c r="D229" s="131" t="s">
        <v>111</v>
      </c>
      <c r="E229" s="132" t="s">
        <v>307</v>
      </c>
      <c r="F229" s="133" t="s">
        <v>308</v>
      </c>
      <c r="G229" s="134" t="s">
        <v>258</v>
      </c>
      <c r="H229" s="135">
        <v>1</v>
      </c>
      <c r="I229" s="337"/>
      <c r="J229" s="136">
        <f>ROUND(I229*H229,2)</f>
        <v>0</v>
      </c>
      <c r="K229" s="133" t="s">
        <v>115</v>
      </c>
      <c r="L229" s="30"/>
      <c r="M229" s="137" t="s">
        <v>3</v>
      </c>
      <c r="N229" s="138" t="s">
        <v>36</v>
      </c>
      <c r="O229" s="139">
        <v>1.1819999999999999</v>
      </c>
      <c r="P229" s="139">
        <f>O229*H229</f>
        <v>1.1819999999999999</v>
      </c>
      <c r="Q229" s="139">
        <v>0.05</v>
      </c>
      <c r="R229" s="139">
        <f>Q229*H229</f>
        <v>0.05</v>
      </c>
      <c r="S229" s="139">
        <v>0</v>
      </c>
      <c r="T229" s="140">
        <f>S229*H229</f>
        <v>0</v>
      </c>
      <c r="U229" s="29"/>
    </row>
    <row r="230" spans="1:21" s="2" customFormat="1" x14ac:dyDescent="0.2">
      <c r="A230" s="29"/>
      <c r="B230" s="30"/>
      <c r="C230" s="29"/>
      <c r="D230" s="141" t="s">
        <v>117</v>
      </c>
      <c r="E230" s="29"/>
      <c r="F230" s="142" t="s">
        <v>309</v>
      </c>
      <c r="G230" s="29"/>
      <c r="H230" s="29"/>
      <c r="I230" s="29"/>
      <c r="J230" s="29"/>
      <c r="K230" s="29"/>
      <c r="L230" s="30"/>
      <c r="M230" s="143"/>
      <c r="N230" s="144"/>
      <c r="O230" s="50"/>
      <c r="P230" s="50"/>
      <c r="Q230" s="50"/>
      <c r="R230" s="50"/>
      <c r="S230" s="50"/>
      <c r="T230" s="51"/>
      <c r="U230" s="29"/>
    </row>
    <row r="231" spans="1:21" s="2" customFormat="1" ht="24.2" customHeight="1" x14ac:dyDescent="0.2">
      <c r="A231" s="29"/>
      <c r="B231" s="130"/>
      <c r="C231" s="160">
        <v>55</v>
      </c>
      <c r="D231" s="160" t="s">
        <v>188</v>
      </c>
      <c r="E231" s="161" t="s">
        <v>545</v>
      </c>
      <c r="F231" s="162" t="s">
        <v>546</v>
      </c>
      <c r="G231" s="163" t="s">
        <v>258</v>
      </c>
      <c r="H231" s="164">
        <v>1</v>
      </c>
      <c r="I231" s="338"/>
      <c r="J231" s="165">
        <f>ROUND(I231*H231,2)</f>
        <v>0</v>
      </c>
      <c r="K231" s="162" t="s">
        <v>3</v>
      </c>
      <c r="L231" s="166"/>
      <c r="M231" s="167" t="s">
        <v>3</v>
      </c>
      <c r="N231" s="168" t="s">
        <v>36</v>
      </c>
      <c r="O231" s="139">
        <v>0</v>
      </c>
      <c r="P231" s="139">
        <f>O231*H231</f>
        <v>0</v>
      </c>
      <c r="Q231" s="139">
        <v>2.5649999999999999E-2</v>
      </c>
      <c r="R231" s="139">
        <f>Q231*H231</f>
        <v>2.5649999999999999E-2</v>
      </c>
      <c r="S231" s="139">
        <v>0</v>
      </c>
      <c r="T231" s="140">
        <f>S231*H231</f>
        <v>0</v>
      </c>
      <c r="U231" s="29"/>
    </row>
    <row r="232" spans="1:21" s="2" customFormat="1" ht="24.2" customHeight="1" x14ac:dyDescent="0.2">
      <c r="A232" s="29"/>
      <c r="B232" s="130"/>
      <c r="C232" s="131">
        <v>56</v>
      </c>
      <c r="D232" s="131" t="s">
        <v>111</v>
      </c>
      <c r="E232" s="132" t="s">
        <v>310</v>
      </c>
      <c r="F232" s="133" t="s">
        <v>311</v>
      </c>
      <c r="G232" s="134" t="s">
        <v>175</v>
      </c>
      <c r="H232" s="135">
        <v>29</v>
      </c>
      <c r="I232" s="337"/>
      <c r="J232" s="136">
        <f>ROUND(I232*H232,2)</f>
        <v>0</v>
      </c>
      <c r="K232" s="133" t="s">
        <v>3</v>
      </c>
      <c r="L232" s="30"/>
      <c r="M232" s="137" t="s">
        <v>3</v>
      </c>
      <c r="N232" s="138" t="s">
        <v>36</v>
      </c>
      <c r="O232" s="139">
        <v>0</v>
      </c>
      <c r="P232" s="139">
        <f>O232*H232</f>
        <v>0</v>
      </c>
      <c r="Q232" s="139">
        <v>0</v>
      </c>
      <c r="R232" s="139">
        <f>Q232*H232</f>
        <v>0</v>
      </c>
      <c r="S232" s="139">
        <v>0</v>
      </c>
      <c r="T232" s="140">
        <f>S232*H232</f>
        <v>0</v>
      </c>
      <c r="U232" s="29"/>
    </row>
    <row r="233" spans="1:21" s="12" customFormat="1" ht="22.9" customHeight="1" x14ac:dyDescent="0.2">
      <c r="B233" s="120"/>
      <c r="D233" s="121" t="s">
        <v>64</v>
      </c>
      <c r="E233" s="128" t="s">
        <v>555</v>
      </c>
      <c r="F233" s="128" t="s">
        <v>556</v>
      </c>
      <c r="J233" s="129">
        <f>SUM(J234)</f>
        <v>0</v>
      </c>
      <c r="L233" s="120"/>
      <c r="M233" s="124"/>
      <c r="N233" s="125"/>
      <c r="O233" s="125"/>
      <c r="P233" s="126">
        <f>SUM(P234:P235)</f>
        <v>1.8869999999999998</v>
      </c>
      <c r="Q233" s="125"/>
      <c r="R233" s="126">
        <f>SUM(R234:R235)</f>
        <v>0</v>
      </c>
      <c r="S233" s="125"/>
      <c r="T233" s="127">
        <f>SUM(T234:T235)</f>
        <v>0</v>
      </c>
    </row>
    <row r="234" spans="1:21" s="2" customFormat="1" ht="24.2" customHeight="1" x14ac:dyDescent="0.2">
      <c r="A234" s="29"/>
      <c r="B234" s="130"/>
      <c r="C234" s="131">
        <v>57</v>
      </c>
      <c r="D234" s="131" t="s">
        <v>111</v>
      </c>
      <c r="E234" s="132" t="s">
        <v>565</v>
      </c>
      <c r="F234" s="133" t="s">
        <v>566</v>
      </c>
      <c r="G234" s="134" t="s">
        <v>212</v>
      </c>
      <c r="H234" s="135">
        <v>1.2749999999999999</v>
      </c>
      <c r="I234" s="337"/>
      <c r="J234" s="136">
        <f>ROUND(I234*H234,2)</f>
        <v>0</v>
      </c>
      <c r="K234" s="133" t="s">
        <v>115</v>
      </c>
      <c r="L234" s="30"/>
      <c r="M234" s="137" t="s">
        <v>3</v>
      </c>
      <c r="N234" s="138" t="s">
        <v>36</v>
      </c>
      <c r="O234" s="139">
        <v>1.48</v>
      </c>
      <c r="P234" s="139">
        <f>O234*H234</f>
        <v>1.8869999999999998</v>
      </c>
      <c r="Q234" s="139">
        <v>0</v>
      </c>
      <c r="R234" s="139">
        <f>Q234*H234</f>
        <v>0</v>
      </c>
      <c r="S234" s="139">
        <v>0</v>
      </c>
      <c r="T234" s="140">
        <f>S234*H234</f>
        <v>0</v>
      </c>
      <c r="U234" s="29"/>
    </row>
    <row r="235" spans="1:21" s="2" customFormat="1" x14ac:dyDescent="0.2">
      <c r="A235" s="29"/>
      <c r="B235" s="30"/>
      <c r="C235" s="29"/>
      <c r="D235" s="141" t="s">
        <v>117</v>
      </c>
      <c r="E235" s="29"/>
      <c r="F235" s="142" t="s">
        <v>567</v>
      </c>
      <c r="G235" s="29"/>
      <c r="H235" s="29"/>
      <c r="I235" s="29"/>
      <c r="J235" s="29"/>
      <c r="K235" s="29"/>
      <c r="L235" s="30"/>
      <c r="M235" s="179"/>
      <c r="N235" s="180"/>
      <c r="O235" s="181"/>
      <c r="P235" s="181"/>
      <c r="Q235" s="181"/>
      <c r="R235" s="181"/>
      <c r="S235" s="181"/>
      <c r="T235" s="182"/>
      <c r="U235" s="29"/>
    </row>
    <row r="236" spans="1:21" s="2" customFormat="1" ht="6.95" customHeight="1" x14ac:dyDescent="0.2">
      <c r="A236" s="29"/>
      <c r="B236" s="39"/>
      <c r="C236" s="40"/>
      <c r="D236" s="40"/>
      <c r="E236" s="40"/>
      <c r="F236" s="40"/>
      <c r="G236" s="40"/>
      <c r="H236" s="40"/>
      <c r="I236" s="40"/>
      <c r="J236" s="40"/>
      <c r="K236" s="40"/>
      <c r="L236" s="30"/>
      <c r="M236" s="29"/>
      <c r="O236" s="29"/>
      <c r="P236" s="29"/>
      <c r="Q236" s="29"/>
      <c r="R236" s="29"/>
      <c r="S236" s="29"/>
      <c r="T236" s="29"/>
      <c r="U236" s="29"/>
    </row>
  </sheetData>
  <autoFilter ref="C83:K235"/>
  <mergeCells count="8">
    <mergeCell ref="E74:H74"/>
    <mergeCell ref="E76:H76"/>
    <mergeCell ref="L2:U2"/>
    <mergeCell ref="E7:H7"/>
    <mergeCell ref="E9:H9"/>
    <mergeCell ref="E27:H27"/>
    <mergeCell ref="E48:H48"/>
    <mergeCell ref="E50:H50"/>
  </mergeCells>
  <hyperlinks>
    <hyperlink ref="F88" r:id="rId1"/>
    <hyperlink ref="F94" r:id="rId2"/>
    <hyperlink ref="F96" r:id="rId3"/>
    <hyperlink ref="F98" r:id="rId4"/>
    <hyperlink ref="F101" r:id="rId5"/>
    <hyperlink ref="F104" r:id="rId6"/>
    <hyperlink ref="F107" r:id="rId7"/>
    <hyperlink ref="F114" r:id="rId8"/>
    <hyperlink ref="F121" r:id="rId9"/>
    <hyperlink ref="F126" r:id="rId10"/>
    <hyperlink ref="F131" r:id="rId11"/>
    <hyperlink ref="F136" r:id="rId12"/>
    <hyperlink ref="F139" r:id="rId13"/>
    <hyperlink ref="F149" r:id="rId14"/>
    <hyperlink ref="F158" r:id="rId15"/>
    <hyperlink ref="F165" r:id="rId16"/>
    <hyperlink ref="F168" r:id="rId17"/>
    <hyperlink ref="F171" r:id="rId18"/>
    <hyperlink ref="F174" r:id="rId19"/>
    <hyperlink ref="F176" r:id="rId20"/>
    <hyperlink ref="F180" r:id="rId21"/>
    <hyperlink ref="F186" r:id="rId22"/>
    <hyperlink ref="F191" r:id="rId23"/>
    <hyperlink ref="F196" r:id="rId24"/>
    <hyperlink ref="F199" r:id="rId25"/>
    <hyperlink ref="F204" r:id="rId26"/>
    <hyperlink ref="F207" r:id="rId27"/>
    <hyperlink ref="F212" r:id="rId28"/>
    <hyperlink ref="F217" r:id="rId29"/>
    <hyperlink ref="F219" r:id="rId30"/>
    <hyperlink ref="F221" r:id="rId31"/>
    <hyperlink ref="F224" r:id="rId32"/>
    <hyperlink ref="F227" r:id="rId33"/>
    <hyperlink ref="F230" r:id="rId34"/>
    <hyperlink ref="F235" r:id="rId35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36"/>
  <headerFooter>
    <oddFooter>&amp;CStrana &amp;P z &amp;N</oddFooter>
  </headerFooter>
  <drawing r:id="rId3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3"/>
  <sheetViews>
    <sheetView showGridLines="0" topLeftCell="A71" zoomScale="70" zoomScaleNormal="70" workbookViewId="0">
      <selection activeCell="I90" sqref="I9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</cols>
  <sheetData>
    <row r="1" spans="1:21" x14ac:dyDescent="0.2">
      <c r="A1" s="84"/>
    </row>
    <row r="2" spans="1:21" s="1" customFormat="1" ht="36.950000000000003" customHeight="1" x14ac:dyDescent="0.2">
      <c r="L2" s="378" t="s">
        <v>4</v>
      </c>
      <c r="M2" s="385"/>
      <c r="N2" s="385"/>
      <c r="O2" s="385"/>
      <c r="P2" s="385"/>
      <c r="Q2" s="385"/>
      <c r="R2" s="385"/>
      <c r="S2" s="385"/>
      <c r="T2" s="385"/>
      <c r="U2" s="385"/>
    </row>
    <row r="3" spans="1:21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21" s="1" customFormat="1" ht="24.95" customHeight="1" x14ac:dyDescent="0.2">
      <c r="B4" s="19"/>
      <c r="D4" s="20" t="s">
        <v>81</v>
      </c>
      <c r="L4" s="19"/>
      <c r="M4" s="85" t="s">
        <v>7</v>
      </c>
    </row>
    <row r="5" spans="1:21" s="1" customFormat="1" ht="6.95" customHeight="1" x14ac:dyDescent="0.2">
      <c r="B5" s="19"/>
      <c r="L5" s="19"/>
    </row>
    <row r="6" spans="1:21" s="1" customFormat="1" ht="12" customHeight="1" x14ac:dyDescent="0.2">
      <c r="B6" s="19"/>
      <c r="D6" s="25" t="s">
        <v>10</v>
      </c>
      <c r="L6" s="19"/>
    </row>
    <row r="7" spans="1:21" s="1" customFormat="1" ht="16.5" customHeight="1" x14ac:dyDescent="0.2">
      <c r="B7" s="19"/>
      <c r="E7" s="391" t="str">
        <f>'Rekapitulace stavby'!K6</f>
        <v>Vodovod Bilinka</v>
      </c>
      <c r="F7" s="392"/>
      <c r="G7" s="392"/>
      <c r="H7" s="392"/>
      <c r="L7" s="19"/>
    </row>
    <row r="8" spans="1:21" s="2" customFormat="1" ht="12" customHeight="1" x14ac:dyDescent="0.2">
      <c r="A8" s="29"/>
      <c r="B8" s="30"/>
      <c r="C8" s="29"/>
      <c r="D8" s="25" t="s">
        <v>82</v>
      </c>
      <c r="E8" s="29"/>
      <c r="F8" s="29"/>
      <c r="G8" s="29"/>
      <c r="H8" s="29"/>
      <c r="I8" s="29"/>
      <c r="J8" s="29"/>
      <c r="K8" s="29"/>
      <c r="L8" s="86"/>
      <c r="S8" s="29"/>
      <c r="T8" s="29"/>
      <c r="U8" s="29"/>
    </row>
    <row r="9" spans="1:21" s="2" customFormat="1" ht="16.5" customHeight="1" x14ac:dyDescent="0.2">
      <c r="A9" s="29"/>
      <c r="B9" s="30"/>
      <c r="C9" s="29"/>
      <c r="D9" s="29"/>
      <c r="E9" s="347" t="s">
        <v>649</v>
      </c>
      <c r="F9" s="393"/>
      <c r="G9" s="393"/>
      <c r="H9" s="393"/>
      <c r="I9" s="29"/>
      <c r="J9" s="29"/>
      <c r="K9" s="29"/>
      <c r="L9" s="86"/>
      <c r="S9" s="29"/>
      <c r="T9" s="29"/>
      <c r="U9" s="29"/>
    </row>
    <row r="10" spans="1:21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6"/>
      <c r="S10" s="29"/>
      <c r="T10" s="29"/>
      <c r="U10" s="29"/>
    </row>
    <row r="11" spans="1:21" s="2" customFormat="1" ht="12" customHeight="1" x14ac:dyDescent="0.2">
      <c r="A11" s="29"/>
      <c r="B11" s="30"/>
      <c r="C11" s="29"/>
      <c r="D11" s="25" t="s">
        <v>11</v>
      </c>
      <c r="E11" s="29"/>
      <c r="F11" s="23" t="s">
        <v>12</v>
      </c>
      <c r="G11" s="29"/>
      <c r="H11" s="29"/>
      <c r="I11" s="25" t="s">
        <v>13</v>
      </c>
      <c r="J11" s="23" t="s">
        <v>14</v>
      </c>
      <c r="K11" s="29"/>
      <c r="L11" s="86"/>
      <c r="S11" s="29"/>
      <c r="T11" s="29"/>
      <c r="U11" s="29"/>
    </row>
    <row r="12" spans="1:21" s="2" customFormat="1" ht="12" customHeight="1" x14ac:dyDescent="0.2">
      <c r="A12" s="29"/>
      <c r="B12" s="30"/>
      <c r="C12" s="29"/>
      <c r="D12" s="25" t="s">
        <v>15</v>
      </c>
      <c r="E12" s="29"/>
      <c r="F12" s="23" t="s">
        <v>819</v>
      </c>
      <c r="G12" s="29"/>
      <c r="H12" s="29"/>
      <c r="I12" s="25" t="s">
        <v>16</v>
      </c>
      <c r="J12" s="47">
        <f>'Rekapitulace stavby'!AB13</f>
        <v>0</v>
      </c>
      <c r="K12" s="29"/>
      <c r="L12" s="86"/>
      <c r="S12" s="29"/>
      <c r="T12" s="29"/>
      <c r="U12" s="29"/>
    </row>
    <row r="13" spans="1:21" s="2" customFormat="1" ht="21.75" customHeight="1" x14ac:dyDescent="0.2">
      <c r="A13" s="29"/>
      <c r="B13" s="30"/>
      <c r="C13" s="29"/>
      <c r="D13" s="22" t="s">
        <v>17</v>
      </c>
      <c r="E13" s="29"/>
      <c r="F13" s="26" t="s">
        <v>18</v>
      </c>
      <c r="G13" s="29"/>
      <c r="H13" s="29"/>
      <c r="I13" s="22" t="s">
        <v>19</v>
      </c>
      <c r="J13" s="26" t="s">
        <v>20</v>
      </c>
      <c r="K13" s="29"/>
      <c r="L13" s="86"/>
      <c r="S13" s="29"/>
      <c r="T13" s="29"/>
      <c r="U13" s="29"/>
    </row>
    <row r="14" spans="1:21" s="2" customFormat="1" ht="12" customHeight="1" x14ac:dyDescent="0.2">
      <c r="A14" s="29"/>
      <c r="B14" s="30"/>
      <c r="C14" s="29"/>
      <c r="D14" s="25" t="s">
        <v>21</v>
      </c>
      <c r="E14" s="29"/>
      <c r="F14" s="29"/>
      <c r="G14" s="29"/>
      <c r="H14" s="29"/>
      <c r="I14" s="25" t="s">
        <v>22</v>
      </c>
      <c r="J14" s="332" t="str">
        <f>'Rekapitulace stavby'!AN10</f>
        <v>00249530</v>
      </c>
      <c r="K14" s="29"/>
      <c r="L14" s="86"/>
      <c r="S14" s="29"/>
      <c r="T14" s="29"/>
      <c r="U14" s="29"/>
    </row>
    <row r="15" spans="1:21" s="2" customFormat="1" ht="18" customHeight="1" x14ac:dyDescent="0.2">
      <c r="A15" s="29"/>
      <c r="B15" s="30"/>
      <c r="C15" s="29"/>
      <c r="D15" s="29"/>
      <c r="E15" s="23" t="s">
        <v>23</v>
      </c>
      <c r="F15" s="29"/>
      <c r="G15" s="29"/>
      <c r="H15" s="29"/>
      <c r="I15" s="25" t="s">
        <v>24</v>
      </c>
      <c r="J15" s="332" t="str">
        <f>'Rekapitulace stavby'!AN11</f>
        <v>CZ00249530</v>
      </c>
      <c r="K15" s="29"/>
      <c r="L15" s="86"/>
      <c r="S15" s="29"/>
      <c r="T15" s="29"/>
      <c r="U15" s="29"/>
    </row>
    <row r="16" spans="1:21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86"/>
      <c r="S16" s="29"/>
      <c r="T16" s="29"/>
      <c r="U16" s="29"/>
    </row>
    <row r="17" spans="1:21" s="2" customFormat="1" ht="12" customHeight="1" x14ac:dyDescent="0.2">
      <c r="A17" s="29"/>
      <c r="B17" s="30"/>
      <c r="C17" s="29"/>
      <c r="D17" s="25" t="s">
        <v>25</v>
      </c>
      <c r="E17" s="29"/>
      <c r="F17" s="29"/>
      <c r="G17" s="29"/>
      <c r="H17" s="29"/>
      <c r="I17" s="25" t="s">
        <v>22</v>
      </c>
      <c r="J17" s="23">
        <f>'Rekapitulace stavby'!AN13</f>
        <v>0</v>
      </c>
      <c r="K17" s="29"/>
      <c r="L17" s="86"/>
      <c r="S17" s="29"/>
      <c r="T17" s="29"/>
      <c r="U17" s="29"/>
    </row>
    <row r="18" spans="1:21" s="2" customFormat="1" ht="18" customHeight="1" x14ac:dyDescent="0.2">
      <c r="A18" s="29"/>
      <c r="B18" s="30"/>
      <c r="C18" s="29"/>
      <c r="D18" s="29"/>
      <c r="E18" s="332">
        <f>'Rekapitulace stavby'!J14</f>
        <v>0</v>
      </c>
      <c r="F18" s="29"/>
      <c r="G18" s="29"/>
      <c r="H18" s="29"/>
      <c r="I18" s="25" t="s">
        <v>24</v>
      </c>
      <c r="J18" s="183">
        <f>'Rekapitulace stavby'!AN14</f>
        <v>0</v>
      </c>
      <c r="K18" s="29"/>
      <c r="L18" s="86"/>
      <c r="S18" s="29"/>
      <c r="T18" s="29"/>
      <c r="U18" s="29"/>
    </row>
    <row r="19" spans="1:2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6"/>
      <c r="S19" s="29"/>
      <c r="T19" s="29"/>
      <c r="U19" s="29"/>
    </row>
    <row r="20" spans="1:21" s="2" customFormat="1" ht="12" customHeight="1" x14ac:dyDescent="0.2">
      <c r="A20" s="29"/>
      <c r="B20" s="30"/>
      <c r="C20" s="29"/>
      <c r="D20" s="25" t="s">
        <v>26</v>
      </c>
      <c r="E20" s="29"/>
      <c r="F20" s="29"/>
      <c r="G20" s="29"/>
      <c r="H20" s="29"/>
      <c r="I20" s="25" t="s">
        <v>22</v>
      </c>
      <c r="J20" s="23" t="s">
        <v>3</v>
      </c>
      <c r="K20" s="29"/>
      <c r="L20" s="86"/>
      <c r="S20" s="29"/>
      <c r="T20" s="29"/>
      <c r="U20" s="29"/>
    </row>
    <row r="21" spans="1:21" s="2" customFormat="1" ht="18" customHeight="1" x14ac:dyDescent="0.2">
      <c r="A21" s="29"/>
      <c r="B21" s="30"/>
      <c r="C21" s="29"/>
      <c r="D21" s="29"/>
      <c r="E21" s="23" t="s">
        <v>27</v>
      </c>
      <c r="F21" s="29"/>
      <c r="G21" s="29"/>
      <c r="H21" s="29"/>
      <c r="I21" s="25" t="s">
        <v>24</v>
      </c>
      <c r="J21" s="23" t="s">
        <v>3</v>
      </c>
      <c r="K21" s="29"/>
      <c r="L21" s="86"/>
      <c r="S21" s="29"/>
      <c r="T21" s="29"/>
      <c r="U21" s="29"/>
    </row>
    <row r="22" spans="1:2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86"/>
      <c r="S22" s="29"/>
      <c r="T22" s="29"/>
      <c r="U22" s="29"/>
    </row>
    <row r="23" spans="1:21" s="2" customFormat="1" ht="12" customHeight="1" x14ac:dyDescent="0.2">
      <c r="A23" s="29"/>
      <c r="B23" s="30"/>
      <c r="C23" s="29"/>
      <c r="D23" s="25" t="s">
        <v>28</v>
      </c>
      <c r="E23" s="29"/>
      <c r="F23" s="29"/>
      <c r="G23" s="29"/>
      <c r="H23" s="29"/>
      <c r="I23" s="25" t="s">
        <v>22</v>
      </c>
      <c r="J23" s="23" t="s">
        <v>3</v>
      </c>
      <c r="K23" s="29"/>
      <c r="L23" s="86"/>
      <c r="S23" s="29"/>
      <c r="T23" s="29"/>
      <c r="U23" s="29"/>
    </row>
    <row r="24" spans="1:21" s="2" customFormat="1" ht="18" customHeight="1" x14ac:dyDescent="0.2">
      <c r="A24" s="29"/>
      <c r="B24" s="30"/>
      <c r="C24" s="29"/>
      <c r="D24" s="29"/>
      <c r="E24" s="23"/>
      <c r="F24" s="29"/>
      <c r="G24" s="29"/>
      <c r="H24" s="29"/>
      <c r="I24" s="25" t="s">
        <v>24</v>
      </c>
      <c r="J24" s="23" t="s">
        <v>3</v>
      </c>
      <c r="K24" s="29"/>
      <c r="L24" s="86"/>
      <c r="S24" s="29"/>
      <c r="T24" s="29"/>
      <c r="U24" s="29"/>
    </row>
    <row r="25" spans="1:2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86"/>
      <c r="S25" s="29"/>
      <c r="T25" s="29"/>
      <c r="U25" s="29"/>
    </row>
    <row r="26" spans="1:21" s="2" customFormat="1" ht="12" customHeight="1" x14ac:dyDescent="0.2">
      <c r="A26" s="29"/>
      <c r="B26" s="30"/>
      <c r="C26" s="29"/>
      <c r="D26" s="25" t="s">
        <v>29</v>
      </c>
      <c r="E26" s="29"/>
      <c r="F26" s="29"/>
      <c r="G26" s="29"/>
      <c r="H26" s="29"/>
      <c r="I26" s="29"/>
      <c r="J26" s="29"/>
      <c r="K26" s="29"/>
      <c r="L26" s="86"/>
      <c r="S26" s="29"/>
      <c r="T26" s="29"/>
      <c r="U26" s="29"/>
    </row>
    <row r="27" spans="1:21" s="8" customFormat="1" ht="16.5" customHeight="1" x14ac:dyDescent="0.2">
      <c r="A27" s="87"/>
      <c r="B27" s="88"/>
      <c r="C27" s="87"/>
      <c r="D27" s="87"/>
      <c r="E27" s="387" t="s">
        <v>3</v>
      </c>
      <c r="F27" s="387"/>
      <c r="G27" s="387"/>
      <c r="H27" s="387"/>
      <c r="I27" s="87"/>
      <c r="J27" s="87"/>
      <c r="K27" s="87"/>
      <c r="L27" s="89"/>
      <c r="S27" s="87"/>
      <c r="T27" s="87"/>
      <c r="U27" s="87"/>
    </row>
    <row r="28" spans="1:2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86"/>
      <c r="S28" s="29"/>
      <c r="T28" s="29"/>
      <c r="U28" s="29"/>
    </row>
    <row r="29" spans="1:21" s="2" customFormat="1" ht="6.95" customHeight="1" x14ac:dyDescent="0.2">
      <c r="A29" s="29"/>
      <c r="B29" s="30"/>
      <c r="C29" s="29"/>
      <c r="D29" s="58"/>
      <c r="E29" s="58"/>
      <c r="F29" s="58"/>
      <c r="G29" s="58"/>
      <c r="H29" s="58"/>
      <c r="I29" s="58"/>
      <c r="J29" s="58"/>
      <c r="K29" s="58"/>
      <c r="L29" s="86"/>
      <c r="S29" s="29"/>
      <c r="T29" s="29"/>
      <c r="U29" s="29"/>
    </row>
    <row r="30" spans="1:21" s="2" customFormat="1" ht="25.35" customHeight="1" x14ac:dyDescent="0.2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3">
        <f>ROUND(J87, 2)</f>
        <v>0</v>
      </c>
      <c r="K30" s="29"/>
      <c r="L30" s="86"/>
      <c r="S30" s="29"/>
      <c r="T30" s="29"/>
      <c r="U30" s="29"/>
    </row>
    <row r="31" spans="1:21" s="2" customFormat="1" ht="6.95" customHeight="1" x14ac:dyDescent="0.2">
      <c r="A31" s="29"/>
      <c r="B31" s="30"/>
      <c r="C31" s="29"/>
      <c r="D31" s="58"/>
      <c r="E31" s="58"/>
      <c r="F31" s="58"/>
      <c r="G31" s="58"/>
      <c r="H31" s="58"/>
      <c r="I31" s="58"/>
      <c r="J31" s="58"/>
      <c r="K31" s="58"/>
      <c r="L31" s="86"/>
      <c r="S31" s="29"/>
      <c r="T31" s="29"/>
      <c r="U31" s="29"/>
    </row>
    <row r="32" spans="1:21" s="2" customFormat="1" ht="14.45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86"/>
      <c r="S32" s="29"/>
      <c r="T32" s="29"/>
      <c r="U32" s="29"/>
    </row>
    <row r="33" spans="1:21" s="2" customFormat="1" ht="14.45" customHeight="1" x14ac:dyDescent="0.2">
      <c r="A33" s="29"/>
      <c r="B33" s="30"/>
      <c r="C33" s="29"/>
      <c r="D33" s="91" t="s">
        <v>35</v>
      </c>
      <c r="E33" s="25" t="s">
        <v>36</v>
      </c>
      <c r="F33" s="92">
        <f>ROUND((SUM(J30)),  2)</f>
        <v>0</v>
      </c>
      <c r="G33" s="29"/>
      <c r="H33" s="29"/>
      <c r="I33" s="93">
        <v>0.21</v>
      </c>
      <c r="J33" s="92">
        <f>ROUND(((SUM(F33))*I33),  2)</f>
        <v>0</v>
      </c>
      <c r="K33" s="29"/>
      <c r="L33" s="86"/>
      <c r="S33" s="29"/>
      <c r="T33" s="29"/>
      <c r="U33" s="29"/>
    </row>
    <row r="34" spans="1:21" s="2" customFormat="1" ht="14.45" customHeight="1" x14ac:dyDescent="0.2">
      <c r="A34" s="29"/>
      <c r="B34" s="30"/>
      <c r="C34" s="29"/>
      <c r="D34" s="29"/>
      <c r="E34" s="25" t="s">
        <v>37</v>
      </c>
      <c r="F34" s="92">
        <v>0</v>
      </c>
      <c r="G34" s="29"/>
      <c r="H34" s="29"/>
      <c r="I34" s="93">
        <v>0.15</v>
      </c>
      <c r="J34" s="92">
        <f>ROUND(((SUM(F34))*I34),  2)</f>
        <v>0</v>
      </c>
      <c r="K34" s="29"/>
      <c r="L34" s="86"/>
      <c r="S34" s="29"/>
      <c r="T34" s="29"/>
      <c r="U34" s="29"/>
    </row>
    <row r="35" spans="1:21" s="2" customFormat="1" ht="14.45" hidden="1" customHeight="1" x14ac:dyDescent="0.2">
      <c r="A35" s="29"/>
      <c r="B35" s="30"/>
      <c r="C35" s="29"/>
      <c r="D35" s="29"/>
      <c r="E35" s="25" t="s">
        <v>38</v>
      </c>
      <c r="F35" s="92" t="e">
        <f>ROUND((SUM(#REF!)),  2)</f>
        <v>#REF!</v>
      </c>
      <c r="G35" s="29"/>
      <c r="H35" s="29"/>
      <c r="I35" s="93">
        <v>0.21</v>
      </c>
      <c r="J35" s="92">
        <f>0</f>
        <v>0</v>
      </c>
      <c r="K35" s="29"/>
      <c r="L35" s="86"/>
      <c r="S35" s="29"/>
      <c r="T35" s="29"/>
      <c r="U35" s="29"/>
    </row>
    <row r="36" spans="1:21" s="2" customFormat="1" ht="14.45" hidden="1" customHeight="1" x14ac:dyDescent="0.2">
      <c r="A36" s="29"/>
      <c r="B36" s="30"/>
      <c r="C36" s="29"/>
      <c r="D36" s="29"/>
      <c r="E36" s="25" t="s">
        <v>39</v>
      </c>
      <c r="F36" s="92" t="e">
        <f>ROUND((SUM(#REF!)),  2)</f>
        <v>#REF!</v>
      </c>
      <c r="G36" s="29"/>
      <c r="H36" s="29"/>
      <c r="I36" s="93">
        <v>0.15</v>
      </c>
      <c r="J36" s="92">
        <f>0</f>
        <v>0</v>
      </c>
      <c r="K36" s="29"/>
      <c r="L36" s="86"/>
      <c r="S36" s="29"/>
      <c r="T36" s="29"/>
      <c r="U36" s="29"/>
    </row>
    <row r="37" spans="1:21" s="2" customFormat="1" ht="14.45" hidden="1" customHeight="1" x14ac:dyDescent="0.2">
      <c r="A37" s="29"/>
      <c r="B37" s="30"/>
      <c r="C37" s="29"/>
      <c r="D37" s="29"/>
      <c r="E37" s="25" t="s">
        <v>40</v>
      </c>
      <c r="F37" s="92" t="e">
        <f>ROUND((SUM(#REF!)),  2)</f>
        <v>#REF!</v>
      </c>
      <c r="G37" s="29"/>
      <c r="H37" s="29"/>
      <c r="I37" s="93">
        <v>0</v>
      </c>
      <c r="J37" s="92">
        <f>0</f>
        <v>0</v>
      </c>
      <c r="K37" s="29"/>
      <c r="L37" s="86"/>
      <c r="S37" s="29"/>
      <c r="T37" s="29"/>
      <c r="U37" s="29"/>
    </row>
    <row r="38" spans="1:2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86"/>
      <c r="S38" s="29"/>
      <c r="T38" s="29"/>
      <c r="U38" s="29"/>
    </row>
    <row r="39" spans="1:21" s="2" customFormat="1" ht="25.35" customHeight="1" x14ac:dyDescent="0.2">
      <c r="A39" s="29"/>
      <c r="B39" s="30"/>
      <c r="C39" s="94"/>
      <c r="D39" s="95" t="s">
        <v>41</v>
      </c>
      <c r="E39" s="52"/>
      <c r="F39" s="52"/>
      <c r="G39" s="96" t="s">
        <v>42</v>
      </c>
      <c r="H39" s="97" t="s">
        <v>43</v>
      </c>
      <c r="I39" s="52"/>
      <c r="J39" s="98">
        <f>SUM(J30:J37)</f>
        <v>0</v>
      </c>
      <c r="K39" s="99"/>
      <c r="L39" s="86"/>
      <c r="S39" s="29"/>
      <c r="T39" s="29"/>
      <c r="U39" s="29"/>
    </row>
    <row r="40" spans="1:21" s="2" customFormat="1" ht="14.45" customHeight="1" x14ac:dyDescent="0.2">
      <c r="A40" s="29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86"/>
      <c r="S40" s="29"/>
      <c r="T40" s="29"/>
      <c r="U40" s="29"/>
    </row>
    <row r="44" spans="1:21" s="2" customFormat="1" ht="6.95" customHeight="1" x14ac:dyDescent="0.2">
      <c r="A44" s="29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86"/>
      <c r="S44" s="29"/>
      <c r="T44" s="29"/>
      <c r="U44" s="29"/>
    </row>
    <row r="45" spans="1:21" s="2" customFormat="1" ht="24.95" customHeight="1" x14ac:dyDescent="0.2">
      <c r="A45" s="29"/>
      <c r="B45" s="30"/>
      <c r="C45" s="20" t="s">
        <v>84</v>
      </c>
      <c r="D45" s="29"/>
      <c r="E45" s="29"/>
      <c r="F45" s="29"/>
      <c r="G45" s="29"/>
      <c r="H45" s="29"/>
      <c r="I45" s="29"/>
      <c r="J45" s="29"/>
      <c r="K45" s="29"/>
      <c r="L45" s="86"/>
      <c r="S45" s="29"/>
      <c r="T45" s="29"/>
      <c r="U45" s="29"/>
    </row>
    <row r="46" spans="1:21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86"/>
      <c r="S46" s="29"/>
      <c r="T46" s="29"/>
      <c r="U46" s="29"/>
    </row>
    <row r="47" spans="1:21" s="2" customFormat="1" ht="12" customHeight="1" x14ac:dyDescent="0.2">
      <c r="A47" s="29"/>
      <c r="B47" s="30"/>
      <c r="C47" s="25" t="s">
        <v>10</v>
      </c>
      <c r="D47" s="29"/>
      <c r="E47" s="29"/>
      <c r="F47" s="29"/>
      <c r="G47" s="29"/>
      <c r="H47" s="29"/>
      <c r="I47" s="29"/>
      <c r="J47" s="29"/>
      <c r="K47" s="29"/>
      <c r="L47" s="86"/>
      <c r="S47" s="29"/>
      <c r="T47" s="29"/>
      <c r="U47" s="29"/>
    </row>
    <row r="48" spans="1:21" s="2" customFormat="1" ht="16.5" customHeight="1" x14ac:dyDescent="0.2">
      <c r="A48" s="29"/>
      <c r="B48" s="30"/>
      <c r="C48" s="29"/>
      <c r="D48" s="29"/>
      <c r="E48" s="391" t="str">
        <f>E7</f>
        <v>Vodovod Bilinka</v>
      </c>
      <c r="F48" s="392"/>
      <c r="G48" s="392"/>
      <c r="H48" s="392"/>
      <c r="I48" s="29"/>
      <c r="J48" s="29"/>
      <c r="K48" s="29"/>
      <c r="L48" s="86"/>
      <c r="S48" s="29"/>
      <c r="T48" s="29"/>
      <c r="U48" s="29"/>
    </row>
    <row r="49" spans="1:21" s="2" customFormat="1" ht="12" customHeight="1" x14ac:dyDescent="0.2">
      <c r="A49" s="29"/>
      <c r="B49" s="30"/>
      <c r="C49" s="25" t="s">
        <v>82</v>
      </c>
      <c r="D49" s="29"/>
      <c r="E49" s="29"/>
      <c r="F49" s="29"/>
      <c r="G49" s="29"/>
      <c r="H49" s="29"/>
      <c r="I49" s="29"/>
      <c r="J49" s="29"/>
      <c r="K49" s="29"/>
      <c r="L49" s="86"/>
      <c r="S49" s="29"/>
      <c r="T49" s="29"/>
      <c r="U49" s="29"/>
    </row>
    <row r="50" spans="1:21" s="2" customFormat="1" ht="16.5" customHeight="1" x14ac:dyDescent="0.2">
      <c r="A50" s="29"/>
      <c r="B50" s="30"/>
      <c r="C50" s="29"/>
      <c r="D50" s="29"/>
      <c r="E50" s="347" t="str">
        <f>E9</f>
        <v>SO 29 - Vodovodní řad Bi-2</v>
      </c>
      <c r="F50" s="393"/>
      <c r="G50" s="393"/>
      <c r="H50" s="393"/>
      <c r="I50" s="29"/>
      <c r="J50" s="29"/>
      <c r="K50" s="29"/>
      <c r="L50" s="86"/>
      <c r="S50" s="29"/>
      <c r="T50" s="29"/>
      <c r="U50" s="29"/>
    </row>
    <row r="51" spans="1:21" s="2" customFormat="1" ht="6.95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86"/>
      <c r="S51" s="29"/>
      <c r="T51" s="29"/>
      <c r="U51" s="29"/>
    </row>
    <row r="52" spans="1:21" s="2" customFormat="1" ht="12" customHeight="1" x14ac:dyDescent="0.2">
      <c r="A52" s="29"/>
      <c r="B52" s="30"/>
      <c r="C52" s="25" t="s">
        <v>15</v>
      </c>
      <c r="D52" s="29"/>
      <c r="E52" s="29"/>
      <c r="F52" s="23" t="str">
        <f>F12</f>
        <v>Bilinka</v>
      </c>
      <c r="G52" s="29"/>
      <c r="H52" s="29"/>
      <c r="I52" s="25" t="s">
        <v>16</v>
      </c>
      <c r="J52" s="47">
        <f>IF(J12="","",J12)</f>
        <v>0</v>
      </c>
      <c r="K52" s="29"/>
      <c r="L52" s="86"/>
      <c r="S52" s="29"/>
      <c r="T52" s="29"/>
      <c r="U52" s="29"/>
    </row>
    <row r="53" spans="1:21" s="2" customFormat="1" ht="6.95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86"/>
      <c r="S53" s="29"/>
      <c r="T53" s="29"/>
      <c r="U53" s="29"/>
    </row>
    <row r="54" spans="1:21" s="2" customFormat="1" ht="25.7" customHeight="1" x14ac:dyDescent="0.2">
      <c r="A54" s="29"/>
      <c r="B54" s="30"/>
      <c r="C54" s="25" t="s">
        <v>21</v>
      </c>
      <c r="D54" s="29"/>
      <c r="E54" s="29"/>
      <c r="F54" s="23" t="str">
        <f>E15</f>
        <v>Městys Bernartice</v>
      </c>
      <c r="G54" s="29"/>
      <c r="H54" s="29"/>
      <c r="I54" s="25" t="s">
        <v>26</v>
      </c>
      <c r="J54" s="27" t="str">
        <f>E21</f>
        <v>Ing.František Sedláček</v>
      </c>
      <c r="K54" s="29"/>
      <c r="L54" s="86"/>
      <c r="S54" s="29"/>
      <c r="T54" s="29"/>
      <c r="U54" s="29"/>
    </row>
    <row r="55" spans="1:21" s="2" customFormat="1" ht="25.7" customHeight="1" x14ac:dyDescent="0.2">
      <c r="A55" s="29"/>
      <c r="B55" s="30"/>
      <c r="C55" s="25" t="s">
        <v>25</v>
      </c>
      <c r="D55" s="29"/>
      <c r="E55" s="29"/>
      <c r="F55" s="23">
        <f>IF(E18="","",E18)</f>
        <v>0</v>
      </c>
      <c r="G55" s="29"/>
      <c r="H55" s="29"/>
      <c r="I55" s="25" t="s">
        <v>28</v>
      </c>
      <c r="J55" s="27"/>
      <c r="K55" s="29"/>
      <c r="L55" s="86"/>
      <c r="S55" s="29"/>
      <c r="T55" s="29"/>
      <c r="U55" s="29"/>
    </row>
    <row r="56" spans="1:21" s="2" customFormat="1" ht="10.35" customHeight="1" x14ac:dyDescent="0.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86"/>
      <c r="S56" s="29"/>
      <c r="T56" s="29"/>
      <c r="U56" s="29"/>
    </row>
    <row r="57" spans="1:21" s="2" customFormat="1" ht="29.25" customHeight="1" x14ac:dyDescent="0.2">
      <c r="A57" s="29"/>
      <c r="B57" s="30"/>
      <c r="C57" s="100" t="s">
        <v>85</v>
      </c>
      <c r="D57" s="94"/>
      <c r="E57" s="94"/>
      <c r="F57" s="94"/>
      <c r="G57" s="94"/>
      <c r="H57" s="94"/>
      <c r="I57" s="94"/>
      <c r="J57" s="101" t="s">
        <v>86</v>
      </c>
      <c r="K57" s="94"/>
      <c r="L57" s="86"/>
      <c r="S57" s="29"/>
      <c r="T57" s="29"/>
      <c r="U57" s="29"/>
    </row>
    <row r="58" spans="1:21" s="2" customFormat="1" ht="10.35" customHeight="1" x14ac:dyDescent="0.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86"/>
      <c r="S58" s="29"/>
      <c r="T58" s="29"/>
      <c r="U58" s="29"/>
    </row>
    <row r="59" spans="1:21" s="2" customFormat="1" ht="22.9" customHeight="1" x14ac:dyDescent="0.2">
      <c r="A59" s="29"/>
      <c r="B59" s="30"/>
      <c r="C59" s="102" t="s">
        <v>63</v>
      </c>
      <c r="D59" s="29"/>
      <c r="E59" s="29"/>
      <c r="F59" s="29"/>
      <c r="G59" s="29"/>
      <c r="H59" s="29"/>
      <c r="I59" s="29"/>
      <c r="J59" s="63">
        <f>J87</f>
        <v>0</v>
      </c>
      <c r="K59" s="29"/>
      <c r="L59" s="86"/>
      <c r="S59" s="29"/>
      <c r="T59" s="29"/>
      <c r="U59" s="29"/>
    </row>
    <row r="60" spans="1:21" s="9" customFormat="1" ht="24.95" customHeight="1" x14ac:dyDescent="0.2">
      <c r="B60" s="103"/>
      <c r="D60" s="104" t="s">
        <v>87</v>
      </c>
      <c r="E60" s="105"/>
      <c r="F60" s="105"/>
      <c r="G60" s="105"/>
      <c r="H60" s="105"/>
      <c r="I60" s="105"/>
      <c r="J60" s="106">
        <f>J88</f>
        <v>0</v>
      </c>
      <c r="L60" s="103"/>
    </row>
    <row r="61" spans="1:21" s="10" customFormat="1" ht="19.899999999999999" customHeight="1" x14ac:dyDescent="0.2">
      <c r="B61" s="107"/>
      <c r="D61" s="108" t="s">
        <v>88</v>
      </c>
      <c r="E61" s="109"/>
      <c r="F61" s="109"/>
      <c r="G61" s="109"/>
      <c r="H61" s="109"/>
      <c r="I61" s="109"/>
      <c r="J61" s="110">
        <f>J89</f>
        <v>0</v>
      </c>
      <c r="L61" s="107"/>
    </row>
    <row r="62" spans="1:21" s="10" customFormat="1" ht="19.899999999999999" customHeight="1" x14ac:dyDescent="0.2">
      <c r="B62" s="107"/>
      <c r="D62" s="108" t="s">
        <v>90</v>
      </c>
      <c r="E62" s="109"/>
      <c r="F62" s="109"/>
      <c r="G62" s="109"/>
      <c r="H62" s="109"/>
      <c r="I62" s="109"/>
      <c r="J62" s="110">
        <f>J205</f>
        <v>0</v>
      </c>
      <c r="L62" s="107"/>
    </row>
    <row r="63" spans="1:21" s="10" customFormat="1" ht="19.899999999999999" customHeight="1" x14ac:dyDescent="0.2">
      <c r="B63" s="107"/>
      <c r="D63" s="108" t="s">
        <v>335</v>
      </c>
      <c r="E63" s="109"/>
      <c r="F63" s="109"/>
      <c r="G63" s="109"/>
      <c r="H63" s="109"/>
      <c r="I63" s="109"/>
      <c r="J63" s="110">
        <f>J221</f>
        <v>0</v>
      </c>
      <c r="L63" s="107"/>
    </row>
    <row r="64" spans="1:21" s="10" customFormat="1" ht="19.899999999999999" customHeight="1" x14ac:dyDescent="0.2">
      <c r="B64" s="107"/>
      <c r="D64" s="108" t="s">
        <v>91</v>
      </c>
      <c r="E64" s="109"/>
      <c r="F64" s="109"/>
      <c r="G64" s="109"/>
      <c r="H64" s="109"/>
      <c r="I64" s="109"/>
      <c r="J64" s="110">
        <f>J243</f>
        <v>0</v>
      </c>
      <c r="L64" s="107"/>
    </row>
    <row r="65" spans="1:21" s="10" customFormat="1" ht="19.899999999999999" customHeight="1" x14ac:dyDescent="0.2">
      <c r="B65" s="107"/>
      <c r="D65" s="108" t="s">
        <v>336</v>
      </c>
      <c r="E65" s="109"/>
      <c r="F65" s="109"/>
      <c r="G65" s="109"/>
      <c r="H65" s="109"/>
      <c r="I65" s="109"/>
      <c r="J65" s="110">
        <f>J289</f>
        <v>0</v>
      </c>
      <c r="L65" s="107"/>
    </row>
    <row r="66" spans="1:21" s="10" customFormat="1" ht="19.899999999999999" customHeight="1" x14ac:dyDescent="0.2">
      <c r="B66" s="107"/>
      <c r="D66" s="108" t="s">
        <v>92</v>
      </c>
      <c r="E66" s="109"/>
      <c r="F66" s="109"/>
      <c r="G66" s="109"/>
      <c r="H66" s="109"/>
      <c r="I66" s="109"/>
      <c r="J66" s="110">
        <f>J296</f>
        <v>0</v>
      </c>
      <c r="L66" s="107"/>
    </row>
    <row r="67" spans="1:21" s="10" customFormat="1" ht="19.899999999999999" customHeight="1" x14ac:dyDescent="0.2">
      <c r="B67" s="107"/>
      <c r="D67" s="108" t="s">
        <v>337</v>
      </c>
      <c r="E67" s="109"/>
      <c r="F67" s="109"/>
      <c r="G67" s="109"/>
      <c r="H67" s="109"/>
      <c r="I67" s="109"/>
      <c r="J67" s="110">
        <f>J304</f>
        <v>0</v>
      </c>
      <c r="L67" s="107"/>
    </row>
    <row r="68" spans="1:21" s="2" customFormat="1" ht="21.75" customHeight="1" x14ac:dyDescent="0.2">
      <c r="A68" s="29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86"/>
      <c r="S68" s="29"/>
      <c r="T68" s="29"/>
      <c r="U68" s="29"/>
    </row>
    <row r="69" spans="1:21" s="2" customFormat="1" ht="6.95" customHeight="1" x14ac:dyDescent="0.2">
      <c r="A69" s="29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86"/>
      <c r="S69" s="29"/>
      <c r="T69" s="29"/>
      <c r="U69" s="29"/>
    </row>
    <row r="73" spans="1:21" s="2" customFormat="1" ht="6.95" customHeight="1" x14ac:dyDescent="0.2">
      <c r="A73" s="29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86"/>
      <c r="S73" s="29"/>
      <c r="T73" s="29"/>
      <c r="U73" s="29"/>
    </row>
    <row r="74" spans="1:21" s="2" customFormat="1" ht="24.95" customHeight="1" x14ac:dyDescent="0.2">
      <c r="A74" s="29"/>
      <c r="B74" s="30"/>
      <c r="C74" s="20" t="s">
        <v>95</v>
      </c>
      <c r="D74" s="29"/>
      <c r="E74" s="29"/>
      <c r="F74" s="29"/>
      <c r="G74" s="29"/>
      <c r="H74" s="29"/>
      <c r="I74" s="29"/>
      <c r="J74" s="29"/>
      <c r="K74" s="29"/>
      <c r="L74" s="86"/>
      <c r="S74" s="29"/>
      <c r="T74" s="29"/>
      <c r="U74" s="29"/>
    </row>
    <row r="75" spans="1:21" s="2" customFormat="1" ht="6.95" customHeight="1" x14ac:dyDescent="0.2">
      <c r="A75" s="29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86"/>
      <c r="S75" s="29"/>
      <c r="T75" s="29"/>
      <c r="U75" s="29"/>
    </row>
    <row r="76" spans="1:21" s="2" customFormat="1" ht="12" customHeight="1" x14ac:dyDescent="0.2">
      <c r="A76" s="29"/>
      <c r="B76" s="30"/>
      <c r="C76" s="25" t="s">
        <v>10</v>
      </c>
      <c r="D76" s="29"/>
      <c r="E76" s="29"/>
      <c r="F76" s="29"/>
      <c r="G76" s="29"/>
      <c r="H76" s="29"/>
      <c r="I76" s="29"/>
      <c r="J76" s="29"/>
      <c r="K76" s="29"/>
      <c r="L76" s="86"/>
      <c r="S76" s="29"/>
      <c r="T76" s="29"/>
      <c r="U76" s="29"/>
    </row>
    <row r="77" spans="1:21" s="2" customFormat="1" ht="16.5" customHeight="1" x14ac:dyDescent="0.2">
      <c r="A77" s="29"/>
      <c r="B77" s="30"/>
      <c r="C77" s="29"/>
      <c r="D77" s="29"/>
      <c r="E77" s="391" t="str">
        <f>E7</f>
        <v>Vodovod Bilinka</v>
      </c>
      <c r="F77" s="392"/>
      <c r="G77" s="392"/>
      <c r="H77" s="392"/>
      <c r="I77" s="29"/>
      <c r="J77" s="29"/>
      <c r="K77" s="29"/>
      <c r="L77" s="86"/>
      <c r="S77" s="29"/>
      <c r="T77" s="29"/>
      <c r="U77" s="29"/>
    </row>
    <row r="78" spans="1:21" s="2" customFormat="1" ht="12" customHeight="1" x14ac:dyDescent="0.2">
      <c r="A78" s="29"/>
      <c r="B78" s="30"/>
      <c r="C78" s="25" t="s">
        <v>82</v>
      </c>
      <c r="D78" s="29"/>
      <c r="E78" s="29"/>
      <c r="F78" s="29"/>
      <c r="G78" s="29"/>
      <c r="H78" s="29"/>
      <c r="I78" s="29"/>
      <c r="J78" s="29"/>
      <c r="K78" s="29"/>
      <c r="L78" s="86"/>
      <c r="S78" s="29"/>
      <c r="T78" s="29"/>
      <c r="U78" s="29"/>
    </row>
    <row r="79" spans="1:21" s="2" customFormat="1" ht="16.5" customHeight="1" x14ac:dyDescent="0.2">
      <c r="A79" s="29"/>
      <c r="B79" s="30"/>
      <c r="C79" s="29"/>
      <c r="D79" s="29"/>
      <c r="E79" s="347" t="str">
        <f>E9</f>
        <v>SO 29 - Vodovodní řad Bi-2</v>
      </c>
      <c r="F79" s="393"/>
      <c r="G79" s="393"/>
      <c r="H79" s="393"/>
      <c r="I79" s="29"/>
      <c r="J79" s="29"/>
      <c r="K79" s="29"/>
      <c r="L79" s="86"/>
      <c r="S79" s="29"/>
      <c r="T79" s="29"/>
      <c r="U79" s="29"/>
    </row>
    <row r="80" spans="1:21" s="2" customFormat="1" ht="6.95" customHeight="1" x14ac:dyDescent="0.2">
      <c r="A80" s="29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86"/>
      <c r="S80" s="29"/>
      <c r="T80" s="29"/>
      <c r="U80" s="29"/>
    </row>
    <row r="81" spans="1:21" s="2" customFormat="1" ht="12" customHeight="1" x14ac:dyDescent="0.2">
      <c r="A81" s="29"/>
      <c r="B81" s="30"/>
      <c r="C81" s="25" t="s">
        <v>15</v>
      </c>
      <c r="D81" s="29"/>
      <c r="E81" s="29"/>
      <c r="F81" s="23" t="str">
        <f>F12</f>
        <v>Bilinka</v>
      </c>
      <c r="G81" s="29"/>
      <c r="H81" s="29"/>
      <c r="I81" s="25" t="s">
        <v>16</v>
      </c>
      <c r="J81" s="47">
        <f>IF(J12="","",J12)</f>
        <v>0</v>
      </c>
      <c r="K81" s="29"/>
      <c r="L81" s="86"/>
      <c r="S81" s="29"/>
      <c r="T81" s="29"/>
      <c r="U81" s="29"/>
    </row>
    <row r="82" spans="1:21" s="2" customFormat="1" ht="6.95" customHeight="1" x14ac:dyDescent="0.2">
      <c r="A82" s="29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86"/>
      <c r="S82" s="29"/>
      <c r="T82" s="29"/>
      <c r="U82" s="29"/>
    </row>
    <row r="83" spans="1:21" s="2" customFormat="1" ht="25.7" customHeight="1" x14ac:dyDescent="0.2">
      <c r="A83" s="29"/>
      <c r="B83" s="30"/>
      <c r="C83" s="25" t="s">
        <v>21</v>
      </c>
      <c r="D83" s="29"/>
      <c r="E83" s="29"/>
      <c r="F83" s="23" t="str">
        <f>E15</f>
        <v>Městys Bernartice</v>
      </c>
      <c r="G83" s="29"/>
      <c r="H83" s="29"/>
      <c r="I83" s="25" t="s">
        <v>26</v>
      </c>
      <c r="J83" s="27" t="str">
        <f>E21</f>
        <v>Ing.František Sedláček</v>
      </c>
      <c r="K83" s="29"/>
      <c r="L83" s="86"/>
      <c r="S83" s="29"/>
      <c r="T83" s="29"/>
      <c r="U83" s="29"/>
    </row>
    <row r="84" spans="1:21" s="2" customFormat="1" ht="25.7" customHeight="1" x14ac:dyDescent="0.2">
      <c r="A84" s="29"/>
      <c r="B84" s="30"/>
      <c r="C84" s="25" t="s">
        <v>25</v>
      </c>
      <c r="D84" s="29"/>
      <c r="E84" s="29"/>
      <c r="F84" s="23">
        <f>IF(E18="","",E18)</f>
        <v>0</v>
      </c>
      <c r="G84" s="29"/>
      <c r="H84" s="29"/>
      <c r="I84" s="25" t="s">
        <v>28</v>
      </c>
      <c r="J84" s="27"/>
      <c r="K84" s="29"/>
      <c r="L84" s="86"/>
      <c r="S84" s="29"/>
      <c r="T84" s="29"/>
      <c r="U84" s="29"/>
    </row>
    <row r="85" spans="1:21" s="2" customFormat="1" ht="10.35" customHeight="1" x14ac:dyDescent="0.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86"/>
      <c r="S85" s="29"/>
      <c r="T85" s="29"/>
      <c r="U85" s="29"/>
    </row>
    <row r="86" spans="1:21" s="11" customFormat="1" ht="29.25" customHeight="1" x14ac:dyDescent="0.2">
      <c r="A86" s="111"/>
      <c r="B86" s="112"/>
      <c r="C86" s="113" t="s">
        <v>96</v>
      </c>
      <c r="D86" s="114" t="s">
        <v>50</v>
      </c>
      <c r="E86" s="114" t="s">
        <v>46</v>
      </c>
      <c r="F86" s="114" t="s">
        <v>47</v>
      </c>
      <c r="G86" s="114" t="s">
        <v>97</v>
      </c>
      <c r="H86" s="114" t="s">
        <v>98</v>
      </c>
      <c r="I86" s="114" t="s">
        <v>99</v>
      </c>
      <c r="J86" s="114" t="s">
        <v>86</v>
      </c>
      <c r="K86" s="115" t="s">
        <v>100</v>
      </c>
      <c r="L86" s="116"/>
      <c r="M86" s="54" t="s">
        <v>3</v>
      </c>
      <c r="N86" s="55" t="s">
        <v>35</v>
      </c>
      <c r="O86" s="55" t="s">
        <v>101</v>
      </c>
      <c r="P86" s="55" t="s">
        <v>102</v>
      </c>
      <c r="Q86" s="55" t="s">
        <v>103</v>
      </c>
      <c r="R86" s="55" t="s">
        <v>104</v>
      </c>
      <c r="S86" s="55" t="s">
        <v>105</v>
      </c>
      <c r="T86" s="56" t="s">
        <v>106</v>
      </c>
      <c r="U86" s="111"/>
    </row>
    <row r="87" spans="1:21" s="2" customFormat="1" ht="22.9" customHeight="1" x14ac:dyDescent="0.25">
      <c r="A87" s="29"/>
      <c r="B87" s="30"/>
      <c r="C87" s="61" t="s">
        <v>107</v>
      </c>
      <c r="D87" s="29"/>
      <c r="E87" s="29"/>
      <c r="F87" s="29"/>
      <c r="G87" s="29"/>
      <c r="H87" s="29"/>
      <c r="I87" s="29"/>
      <c r="J87" s="117">
        <f>J88</f>
        <v>0</v>
      </c>
      <c r="K87" s="29"/>
      <c r="L87" s="30"/>
      <c r="M87" s="57"/>
      <c r="N87" s="48"/>
      <c r="O87" s="58"/>
      <c r="P87" s="118">
        <f>P88</f>
        <v>229.24939599999996</v>
      </c>
      <c r="Q87" s="58"/>
      <c r="R87" s="118">
        <f>R88</f>
        <v>2.2484440248000004</v>
      </c>
      <c r="S87" s="58"/>
      <c r="T87" s="119">
        <f>T88</f>
        <v>6.4560000000000004</v>
      </c>
      <c r="U87" s="29"/>
    </row>
    <row r="88" spans="1:21" s="12" customFormat="1" ht="25.9" customHeight="1" x14ac:dyDescent="0.2">
      <c r="B88" s="120"/>
      <c r="D88" s="121" t="s">
        <v>64</v>
      </c>
      <c r="E88" s="122" t="s">
        <v>108</v>
      </c>
      <c r="F88" s="122" t="s">
        <v>109</v>
      </c>
      <c r="J88" s="123">
        <f>J89+J205+J221+J243+J289+J296+J304</f>
        <v>0</v>
      </c>
      <c r="L88" s="120"/>
      <c r="M88" s="124"/>
      <c r="N88" s="125"/>
      <c r="O88" s="125"/>
      <c r="P88" s="126">
        <f>P89+P205+P221+P243+P289+P296+P304</f>
        <v>229.24939599999996</v>
      </c>
      <c r="Q88" s="125"/>
      <c r="R88" s="126">
        <f>R89+R205+R221+R243+R289+R296+R304</f>
        <v>2.2484440248000004</v>
      </c>
      <c r="S88" s="125"/>
      <c r="T88" s="127">
        <f>T89+T205+T221+T243+T289+T296+T304</f>
        <v>6.4560000000000004</v>
      </c>
    </row>
    <row r="89" spans="1:21" s="12" customFormat="1" ht="22.9" customHeight="1" x14ac:dyDescent="0.2">
      <c r="B89" s="120"/>
      <c r="D89" s="121" t="s">
        <v>64</v>
      </c>
      <c r="E89" s="128" t="s">
        <v>69</v>
      </c>
      <c r="F89" s="128" t="s">
        <v>110</v>
      </c>
      <c r="J89" s="129">
        <f>SUM(J90:J197)</f>
        <v>0</v>
      </c>
      <c r="L89" s="120"/>
      <c r="M89" s="124"/>
      <c r="N89" s="125"/>
      <c r="O89" s="125"/>
      <c r="P89" s="126">
        <f>SUM(P90:P204)</f>
        <v>159.57903499999998</v>
      </c>
      <c r="Q89" s="125"/>
      <c r="R89" s="126">
        <f>SUM(R90:R204)</f>
        <v>0.92839803479999994</v>
      </c>
      <c r="S89" s="125"/>
      <c r="T89" s="127">
        <f>SUM(T90:T204)</f>
        <v>6.4560000000000004</v>
      </c>
    </row>
    <row r="90" spans="1:21" s="2" customFormat="1" ht="16.5" customHeight="1" x14ac:dyDescent="0.2">
      <c r="A90" s="29"/>
      <c r="B90" s="130"/>
      <c r="C90" s="131" t="s">
        <v>69</v>
      </c>
      <c r="D90" s="131" t="s">
        <v>111</v>
      </c>
      <c r="E90" s="132" t="s">
        <v>112</v>
      </c>
      <c r="F90" s="133" t="s">
        <v>113</v>
      </c>
      <c r="G90" s="134" t="s">
        <v>114</v>
      </c>
      <c r="H90" s="135">
        <v>4</v>
      </c>
      <c r="I90" s="337"/>
      <c r="J90" s="136">
        <f>ROUND(I90*H90,2)</f>
        <v>0</v>
      </c>
      <c r="K90" s="133" t="s">
        <v>115</v>
      </c>
      <c r="L90" s="30"/>
      <c r="M90" s="137" t="s">
        <v>3</v>
      </c>
      <c r="N90" s="138" t="s">
        <v>36</v>
      </c>
      <c r="O90" s="139">
        <v>0.20899999999999999</v>
      </c>
      <c r="P90" s="139">
        <f>O90*H90</f>
        <v>0.83599999999999997</v>
      </c>
      <c r="Q90" s="139">
        <v>0</v>
      </c>
      <c r="R90" s="139">
        <f>Q90*H90</f>
        <v>0</v>
      </c>
      <c r="S90" s="139">
        <v>0</v>
      </c>
      <c r="T90" s="140">
        <f>S90*H90</f>
        <v>0</v>
      </c>
      <c r="U90" s="29"/>
    </row>
    <row r="91" spans="1:21" s="2" customFormat="1" x14ac:dyDescent="0.2">
      <c r="A91" s="29"/>
      <c r="B91" s="30"/>
      <c r="C91" s="29"/>
      <c r="D91" s="141" t="s">
        <v>117</v>
      </c>
      <c r="E91" s="29"/>
      <c r="F91" s="142" t="s">
        <v>118</v>
      </c>
      <c r="G91" s="29"/>
      <c r="H91" s="29"/>
      <c r="I91" s="29"/>
      <c r="J91" s="29"/>
      <c r="K91" s="29"/>
      <c r="L91" s="30"/>
      <c r="M91" s="143"/>
      <c r="N91" s="144"/>
      <c r="O91" s="50"/>
      <c r="P91" s="50"/>
      <c r="Q91" s="50"/>
      <c r="R91" s="50"/>
      <c r="S91" s="50"/>
      <c r="T91" s="51"/>
      <c r="U91" s="29"/>
    </row>
    <row r="92" spans="1:21" s="13" customFormat="1" x14ac:dyDescent="0.2">
      <c r="B92" s="145"/>
      <c r="D92" s="146" t="s">
        <v>119</v>
      </c>
      <c r="E92" s="147" t="s">
        <v>3</v>
      </c>
      <c r="F92" s="148" t="s">
        <v>650</v>
      </c>
      <c r="H92" s="149">
        <v>4</v>
      </c>
      <c r="L92" s="145"/>
      <c r="M92" s="150"/>
      <c r="N92" s="151"/>
      <c r="O92" s="151"/>
      <c r="P92" s="151"/>
      <c r="Q92" s="151"/>
      <c r="R92" s="151"/>
      <c r="S92" s="151"/>
      <c r="T92" s="152"/>
    </row>
    <row r="93" spans="1:21" s="2" customFormat="1" ht="37.9" customHeight="1" x14ac:dyDescent="0.2">
      <c r="A93" s="29"/>
      <c r="B93" s="130"/>
      <c r="C93" s="131" t="s">
        <v>70</v>
      </c>
      <c r="D93" s="131" t="s">
        <v>111</v>
      </c>
      <c r="E93" s="132" t="s">
        <v>349</v>
      </c>
      <c r="F93" s="133" t="s">
        <v>350</v>
      </c>
      <c r="G93" s="134" t="s">
        <v>114</v>
      </c>
      <c r="H93" s="135">
        <v>12</v>
      </c>
      <c r="I93" s="337"/>
      <c r="J93" s="136">
        <f>ROUND(I93*H93,2)</f>
        <v>0</v>
      </c>
      <c r="K93" s="133" t="s">
        <v>115</v>
      </c>
      <c r="L93" s="30"/>
      <c r="M93" s="137" t="s">
        <v>3</v>
      </c>
      <c r="N93" s="138" t="s">
        <v>36</v>
      </c>
      <c r="O93" s="139">
        <v>0.185</v>
      </c>
      <c r="P93" s="139">
        <f>O93*H93</f>
        <v>2.2199999999999998</v>
      </c>
      <c r="Q93" s="139">
        <v>0</v>
      </c>
      <c r="R93" s="139">
        <f>Q93*H93</f>
        <v>0</v>
      </c>
      <c r="S93" s="139">
        <v>0.44</v>
      </c>
      <c r="T93" s="140">
        <f>S93*H93</f>
        <v>5.28</v>
      </c>
      <c r="U93" s="29"/>
    </row>
    <row r="94" spans="1:21" s="2" customFormat="1" x14ac:dyDescent="0.2">
      <c r="A94" s="29"/>
      <c r="B94" s="30"/>
      <c r="C94" s="29"/>
      <c r="D94" s="141" t="s">
        <v>117</v>
      </c>
      <c r="E94" s="29"/>
      <c r="F94" s="142" t="s">
        <v>351</v>
      </c>
      <c r="G94" s="29"/>
      <c r="H94" s="29"/>
      <c r="I94" s="29"/>
      <c r="J94" s="29"/>
      <c r="K94" s="29"/>
      <c r="L94" s="30"/>
      <c r="M94" s="143"/>
      <c r="N94" s="144"/>
      <c r="O94" s="50"/>
      <c r="P94" s="50"/>
      <c r="Q94" s="50"/>
      <c r="R94" s="50"/>
      <c r="S94" s="50"/>
      <c r="T94" s="51"/>
      <c r="U94" s="29"/>
    </row>
    <row r="95" spans="1:21" s="13" customFormat="1" x14ac:dyDescent="0.2">
      <c r="B95" s="145"/>
      <c r="D95" s="146" t="s">
        <v>119</v>
      </c>
      <c r="E95" s="147" t="s">
        <v>3</v>
      </c>
      <c r="F95" s="148" t="s">
        <v>651</v>
      </c>
      <c r="H95" s="149">
        <v>4</v>
      </c>
      <c r="L95" s="145"/>
      <c r="M95" s="150"/>
      <c r="N95" s="151"/>
      <c r="O95" s="151"/>
      <c r="P95" s="151"/>
      <c r="Q95" s="151"/>
      <c r="R95" s="151"/>
      <c r="S95" s="151"/>
      <c r="T95" s="152"/>
    </row>
    <row r="96" spans="1:21" s="13" customFormat="1" x14ac:dyDescent="0.2">
      <c r="B96" s="145"/>
      <c r="D96" s="146" t="s">
        <v>119</v>
      </c>
      <c r="E96" s="147" t="s">
        <v>3</v>
      </c>
      <c r="F96" s="148" t="s">
        <v>652</v>
      </c>
      <c r="H96" s="149">
        <v>1</v>
      </c>
      <c r="L96" s="145"/>
      <c r="M96" s="150"/>
      <c r="N96" s="151"/>
      <c r="O96" s="151"/>
      <c r="P96" s="151"/>
      <c r="Q96" s="151"/>
      <c r="R96" s="151"/>
      <c r="S96" s="151"/>
      <c r="T96" s="152"/>
    </row>
    <row r="97" spans="1:21" s="13" customFormat="1" x14ac:dyDescent="0.2">
      <c r="B97" s="145"/>
      <c r="D97" s="146" t="s">
        <v>119</v>
      </c>
      <c r="E97" s="147" t="s">
        <v>3</v>
      </c>
      <c r="F97" s="148" t="s">
        <v>653</v>
      </c>
      <c r="H97" s="149">
        <v>1</v>
      </c>
      <c r="L97" s="145"/>
      <c r="M97" s="150"/>
      <c r="N97" s="151"/>
      <c r="O97" s="151"/>
      <c r="P97" s="151"/>
      <c r="Q97" s="151"/>
      <c r="R97" s="151"/>
      <c r="S97" s="151"/>
      <c r="T97" s="152"/>
    </row>
    <row r="98" spans="1:21" s="13" customFormat="1" x14ac:dyDescent="0.2">
      <c r="B98" s="145"/>
      <c r="D98" s="146" t="s">
        <v>119</v>
      </c>
      <c r="E98" s="147" t="s">
        <v>3</v>
      </c>
      <c r="F98" s="148" t="s">
        <v>654</v>
      </c>
      <c r="H98" s="149">
        <v>4</v>
      </c>
      <c r="L98" s="145"/>
      <c r="M98" s="150"/>
      <c r="N98" s="151"/>
      <c r="O98" s="151"/>
      <c r="P98" s="151"/>
      <c r="Q98" s="151"/>
      <c r="R98" s="151"/>
      <c r="S98" s="151"/>
      <c r="T98" s="152"/>
    </row>
    <row r="99" spans="1:21" s="13" customFormat="1" x14ac:dyDescent="0.2">
      <c r="B99" s="145"/>
      <c r="D99" s="146" t="s">
        <v>119</v>
      </c>
      <c r="E99" s="147" t="s">
        <v>3</v>
      </c>
      <c r="F99" s="148" t="s">
        <v>655</v>
      </c>
      <c r="H99" s="149">
        <v>2</v>
      </c>
      <c r="L99" s="145"/>
      <c r="M99" s="150"/>
      <c r="N99" s="151"/>
      <c r="O99" s="151"/>
      <c r="P99" s="151"/>
      <c r="Q99" s="151"/>
      <c r="R99" s="151"/>
      <c r="S99" s="151"/>
      <c r="T99" s="152"/>
    </row>
    <row r="100" spans="1:21" s="14" customFormat="1" x14ac:dyDescent="0.2">
      <c r="B100" s="153"/>
      <c r="D100" s="146" t="s">
        <v>119</v>
      </c>
      <c r="E100" s="154" t="s">
        <v>3</v>
      </c>
      <c r="F100" s="155" t="s">
        <v>125</v>
      </c>
      <c r="H100" s="156">
        <v>12</v>
      </c>
      <c r="L100" s="153"/>
      <c r="M100" s="157"/>
      <c r="N100" s="158"/>
      <c r="O100" s="158"/>
      <c r="P100" s="158"/>
      <c r="Q100" s="158"/>
      <c r="R100" s="158"/>
      <c r="S100" s="158"/>
      <c r="T100" s="159"/>
    </row>
    <row r="101" spans="1:21" s="2" customFormat="1" ht="33" customHeight="1" x14ac:dyDescent="0.2">
      <c r="A101" s="29"/>
      <c r="B101" s="130"/>
      <c r="C101" s="131" t="s">
        <v>130</v>
      </c>
      <c r="D101" s="131" t="s">
        <v>111</v>
      </c>
      <c r="E101" s="132" t="s">
        <v>360</v>
      </c>
      <c r="F101" s="133" t="s">
        <v>361</v>
      </c>
      <c r="G101" s="134" t="s">
        <v>114</v>
      </c>
      <c r="H101" s="135">
        <v>12</v>
      </c>
      <c r="I101" s="337"/>
      <c r="J101" s="136">
        <f>ROUND(I101*H101,2)</f>
        <v>0</v>
      </c>
      <c r="K101" s="133" t="s">
        <v>115</v>
      </c>
      <c r="L101" s="30"/>
      <c r="M101" s="137" t="s">
        <v>3</v>
      </c>
      <c r="N101" s="138" t="s">
        <v>36</v>
      </c>
      <c r="O101" s="139">
        <v>9.4E-2</v>
      </c>
      <c r="P101" s="139">
        <f>O101*H101</f>
        <v>1.1280000000000001</v>
      </c>
      <c r="Q101" s="139">
        <v>0</v>
      </c>
      <c r="R101" s="139">
        <f>Q101*H101</f>
        <v>0</v>
      </c>
      <c r="S101" s="139">
        <v>9.8000000000000004E-2</v>
      </c>
      <c r="T101" s="140">
        <f>S101*H101</f>
        <v>1.1760000000000002</v>
      </c>
      <c r="U101" s="29"/>
    </row>
    <row r="102" spans="1:21" s="2" customFormat="1" x14ac:dyDescent="0.2">
      <c r="A102" s="29"/>
      <c r="B102" s="30"/>
      <c r="C102" s="29"/>
      <c r="D102" s="141" t="s">
        <v>117</v>
      </c>
      <c r="E102" s="29"/>
      <c r="F102" s="142" t="s">
        <v>362</v>
      </c>
      <c r="G102" s="29"/>
      <c r="H102" s="29"/>
      <c r="I102" s="29"/>
      <c r="J102" s="29"/>
      <c r="K102" s="29"/>
      <c r="L102" s="30"/>
      <c r="M102" s="143"/>
      <c r="N102" s="144"/>
      <c r="O102" s="50"/>
      <c r="P102" s="50"/>
      <c r="Q102" s="50"/>
      <c r="R102" s="50"/>
      <c r="S102" s="50"/>
      <c r="T102" s="51"/>
      <c r="U102" s="29"/>
    </row>
    <row r="103" spans="1:21" s="2" customFormat="1" ht="16.5" customHeight="1" x14ac:dyDescent="0.2">
      <c r="A103" s="29"/>
      <c r="B103" s="130"/>
      <c r="C103" s="131" t="s">
        <v>116</v>
      </c>
      <c r="D103" s="131" t="s">
        <v>111</v>
      </c>
      <c r="E103" s="132" t="s">
        <v>126</v>
      </c>
      <c r="F103" s="133" t="s">
        <v>127</v>
      </c>
      <c r="G103" s="134" t="s">
        <v>128</v>
      </c>
      <c r="H103" s="321">
        <v>5</v>
      </c>
      <c r="I103" s="337"/>
      <c r="J103" s="136">
        <f>ROUND(I103*H103,2)</f>
        <v>0</v>
      </c>
      <c r="K103" s="133" t="s">
        <v>115</v>
      </c>
      <c r="L103" s="30"/>
      <c r="M103" s="137" t="s">
        <v>3</v>
      </c>
      <c r="N103" s="138" t="s">
        <v>36</v>
      </c>
      <c r="O103" s="139">
        <v>0.184</v>
      </c>
      <c r="P103" s="139">
        <f>O103*H103</f>
        <v>0.91999999999999993</v>
      </c>
      <c r="Q103" s="139">
        <v>3.2634E-5</v>
      </c>
      <c r="R103" s="139">
        <f>Q103*H103</f>
        <v>1.6317E-4</v>
      </c>
      <c r="S103" s="139">
        <v>0</v>
      </c>
      <c r="T103" s="140">
        <f>S103*H103</f>
        <v>0</v>
      </c>
      <c r="U103" s="29"/>
    </row>
    <row r="104" spans="1:21" s="2" customFormat="1" x14ac:dyDescent="0.2">
      <c r="A104" s="29"/>
      <c r="B104" s="30"/>
      <c r="C104" s="29"/>
      <c r="D104" s="141" t="s">
        <v>117</v>
      </c>
      <c r="E104" s="29"/>
      <c r="F104" s="142" t="s">
        <v>129</v>
      </c>
      <c r="G104" s="29"/>
      <c r="H104" s="29"/>
      <c r="I104" s="29"/>
      <c r="J104" s="29"/>
      <c r="K104" s="29"/>
      <c r="L104" s="30"/>
      <c r="M104" s="143"/>
      <c r="N104" s="144"/>
      <c r="O104" s="50"/>
      <c r="P104" s="50"/>
      <c r="Q104" s="50"/>
      <c r="R104" s="50"/>
      <c r="S104" s="50"/>
      <c r="T104" s="51"/>
      <c r="U104" s="29"/>
    </row>
    <row r="105" spans="1:21" s="2" customFormat="1" ht="24.2" customHeight="1" x14ac:dyDescent="0.2">
      <c r="A105" s="29"/>
      <c r="B105" s="130"/>
      <c r="C105" s="131" t="s">
        <v>142</v>
      </c>
      <c r="D105" s="131" t="s">
        <v>111</v>
      </c>
      <c r="E105" s="132" t="s">
        <v>131</v>
      </c>
      <c r="F105" s="133" t="s">
        <v>132</v>
      </c>
      <c r="G105" s="134" t="s">
        <v>133</v>
      </c>
      <c r="H105" s="135">
        <v>5</v>
      </c>
      <c r="I105" s="337"/>
      <c r="J105" s="136">
        <f>ROUND(I105*H105,2)</f>
        <v>0</v>
      </c>
      <c r="K105" s="133" t="s">
        <v>115</v>
      </c>
      <c r="L105" s="30"/>
      <c r="M105" s="137" t="s">
        <v>3</v>
      </c>
      <c r="N105" s="138" t="s">
        <v>36</v>
      </c>
      <c r="O105" s="139">
        <v>0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U105" s="29"/>
    </row>
    <row r="106" spans="1:21" s="2" customFormat="1" x14ac:dyDescent="0.2">
      <c r="A106" s="29"/>
      <c r="B106" s="30"/>
      <c r="C106" s="29"/>
      <c r="D106" s="141" t="s">
        <v>117</v>
      </c>
      <c r="E106" s="29"/>
      <c r="F106" s="142" t="s">
        <v>134</v>
      </c>
      <c r="G106" s="29"/>
      <c r="H106" s="29"/>
      <c r="I106" s="339"/>
      <c r="J106" s="29"/>
      <c r="K106" s="29"/>
      <c r="L106" s="30"/>
      <c r="M106" s="143"/>
      <c r="N106" s="144"/>
      <c r="O106" s="50"/>
      <c r="P106" s="50"/>
      <c r="Q106" s="50"/>
      <c r="R106" s="50"/>
      <c r="S106" s="50"/>
      <c r="T106" s="51"/>
      <c r="U106" s="29"/>
    </row>
    <row r="107" spans="1:21" s="2" customFormat="1" ht="49.15" customHeight="1" x14ac:dyDescent="0.2">
      <c r="A107" s="29"/>
      <c r="B107" s="130"/>
      <c r="C107" s="131" t="s">
        <v>152</v>
      </c>
      <c r="D107" s="131" t="s">
        <v>111</v>
      </c>
      <c r="E107" s="132" t="s">
        <v>366</v>
      </c>
      <c r="F107" s="133" t="s">
        <v>367</v>
      </c>
      <c r="G107" s="134" t="s">
        <v>175</v>
      </c>
      <c r="H107" s="135">
        <v>3.2</v>
      </c>
      <c r="I107" s="337"/>
      <c r="J107" s="136">
        <f>ROUND(I107*H107,2)</f>
        <v>0</v>
      </c>
      <c r="K107" s="133" t="s">
        <v>115</v>
      </c>
      <c r="L107" s="30"/>
      <c r="M107" s="137" t="s">
        <v>3</v>
      </c>
      <c r="N107" s="138" t="s">
        <v>36</v>
      </c>
      <c r="O107" s="139">
        <v>0.81799999999999995</v>
      </c>
      <c r="P107" s="139">
        <f>O107*H107</f>
        <v>2.6175999999999999</v>
      </c>
      <c r="Q107" s="139">
        <v>8.6767000000000007E-3</v>
      </c>
      <c r="R107" s="139">
        <f>Q107*H107</f>
        <v>2.7765440000000002E-2</v>
      </c>
      <c r="S107" s="139">
        <v>0</v>
      </c>
      <c r="T107" s="140">
        <f>S107*H107</f>
        <v>0</v>
      </c>
      <c r="U107" s="29"/>
    </row>
    <row r="108" spans="1:21" s="2" customFormat="1" x14ac:dyDescent="0.2">
      <c r="A108" s="29"/>
      <c r="B108" s="30"/>
      <c r="C108" s="29"/>
      <c r="D108" s="141" t="s">
        <v>117</v>
      </c>
      <c r="E108" s="29"/>
      <c r="F108" s="142" t="s">
        <v>368</v>
      </c>
      <c r="G108" s="29"/>
      <c r="H108" s="29"/>
      <c r="I108" s="29"/>
      <c r="J108" s="29"/>
      <c r="K108" s="29"/>
      <c r="L108" s="30"/>
      <c r="M108" s="143"/>
      <c r="N108" s="144"/>
      <c r="O108" s="50"/>
      <c r="P108" s="50"/>
      <c r="Q108" s="50"/>
      <c r="R108" s="50"/>
      <c r="S108" s="50"/>
      <c r="T108" s="51"/>
      <c r="U108" s="29"/>
    </row>
    <row r="109" spans="1:21" s="13" customFormat="1" x14ac:dyDescent="0.2">
      <c r="B109" s="145"/>
      <c r="D109" s="146" t="s">
        <v>119</v>
      </c>
      <c r="E109" s="147" t="s">
        <v>3</v>
      </c>
      <c r="F109" s="148" t="s">
        <v>656</v>
      </c>
      <c r="H109" s="149">
        <v>3.2</v>
      </c>
      <c r="L109" s="145"/>
      <c r="M109" s="150"/>
      <c r="N109" s="151"/>
      <c r="O109" s="151"/>
      <c r="P109" s="151"/>
      <c r="Q109" s="151"/>
      <c r="R109" s="151"/>
      <c r="S109" s="151"/>
      <c r="T109" s="152"/>
    </row>
    <row r="110" spans="1:21" s="2" customFormat="1" ht="49.15" customHeight="1" x14ac:dyDescent="0.2">
      <c r="A110" s="29"/>
      <c r="B110" s="130"/>
      <c r="C110" s="131" t="s">
        <v>162</v>
      </c>
      <c r="D110" s="131" t="s">
        <v>111</v>
      </c>
      <c r="E110" s="132" t="s">
        <v>370</v>
      </c>
      <c r="F110" s="133" t="s">
        <v>371</v>
      </c>
      <c r="G110" s="134" t="s">
        <v>175</v>
      </c>
      <c r="H110" s="135">
        <v>3.2</v>
      </c>
      <c r="I110" s="337"/>
      <c r="J110" s="136">
        <f>ROUND(I110*H110,2)</f>
        <v>0</v>
      </c>
      <c r="K110" s="133" t="s">
        <v>115</v>
      </c>
      <c r="L110" s="30"/>
      <c r="M110" s="137" t="s">
        <v>3</v>
      </c>
      <c r="N110" s="138" t="s">
        <v>36</v>
      </c>
      <c r="O110" s="139">
        <v>0.54700000000000004</v>
      </c>
      <c r="P110" s="139">
        <f>O110*H110</f>
        <v>1.7504000000000002</v>
      </c>
      <c r="Q110" s="139">
        <v>3.6904300000000001E-2</v>
      </c>
      <c r="R110" s="139">
        <f>Q110*H110</f>
        <v>0.11809376000000001</v>
      </c>
      <c r="S110" s="139">
        <v>0</v>
      </c>
      <c r="T110" s="140">
        <f>S110*H110</f>
        <v>0</v>
      </c>
      <c r="U110" s="29"/>
    </row>
    <row r="111" spans="1:21" s="2" customFormat="1" x14ac:dyDescent="0.2">
      <c r="A111" s="29"/>
      <c r="B111" s="30"/>
      <c r="C111" s="29"/>
      <c r="D111" s="141" t="s">
        <v>117</v>
      </c>
      <c r="E111" s="29"/>
      <c r="F111" s="142" t="s">
        <v>372</v>
      </c>
      <c r="G111" s="29"/>
      <c r="H111" s="29"/>
      <c r="I111" s="29"/>
      <c r="J111" s="29"/>
      <c r="K111" s="29"/>
      <c r="L111" s="30"/>
      <c r="M111" s="143"/>
      <c r="N111" s="144"/>
      <c r="O111" s="50"/>
      <c r="P111" s="50"/>
      <c r="Q111" s="50"/>
      <c r="R111" s="50"/>
      <c r="S111" s="50"/>
      <c r="T111" s="51"/>
      <c r="U111" s="29"/>
    </row>
    <row r="112" spans="1:21" s="13" customFormat="1" x14ac:dyDescent="0.2">
      <c r="B112" s="145"/>
      <c r="D112" s="146" t="s">
        <v>119</v>
      </c>
      <c r="E112" s="147" t="s">
        <v>3</v>
      </c>
      <c r="F112" s="148" t="s">
        <v>657</v>
      </c>
      <c r="H112" s="149">
        <v>3.2</v>
      </c>
      <c r="L112" s="145"/>
      <c r="M112" s="150"/>
      <c r="N112" s="151"/>
      <c r="O112" s="151"/>
      <c r="P112" s="151"/>
      <c r="Q112" s="151"/>
      <c r="R112" s="151"/>
      <c r="S112" s="151"/>
      <c r="T112" s="152"/>
    </row>
    <row r="113" spans="1:21" s="2" customFormat="1" ht="21.75" customHeight="1" x14ac:dyDescent="0.2">
      <c r="A113" s="29"/>
      <c r="B113" s="130"/>
      <c r="C113" s="131" t="s">
        <v>167</v>
      </c>
      <c r="D113" s="131" t="s">
        <v>111</v>
      </c>
      <c r="E113" s="132" t="s">
        <v>375</v>
      </c>
      <c r="F113" s="133" t="s">
        <v>376</v>
      </c>
      <c r="G113" s="134" t="s">
        <v>145</v>
      </c>
      <c r="H113" s="135">
        <v>2.4</v>
      </c>
      <c r="I113" s="337"/>
      <c r="J113" s="136">
        <f>ROUND(I113*H113,2)</f>
        <v>0</v>
      </c>
      <c r="K113" s="133" t="s">
        <v>115</v>
      </c>
      <c r="L113" s="30"/>
      <c r="M113" s="137" t="s">
        <v>3</v>
      </c>
      <c r="N113" s="138" t="s">
        <v>36</v>
      </c>
      <c r="O113" s="139">
        <v>0.215</v>
      </c>
      <c r="P113" s="139">
        <f>O113*H113</f>
        <v>0.51600000000000001</v>
      </c>
      <c r="Q113" s="139">
        <v>0</v>
      </c>
      <c r="R113" s="139">
        <f>Q113*H113</f>
        <v>0</v>
      </c>
      <c r="S113" s="139">
        <v>0</v>
      </c>
      <c r="T113" s="140">
        <f>S113*H113</f>
        <v>0</v>
      </c>
      <c r="U113" s="29"/>
    </row>
    <row r="114" spans="1:21" s="2" customFormat="1" x14ac:dyDescent="0.2">
      <c r="A114" s="29"/>
      <c r="B114" s="30"/>
      <c r="C114" s="29"/>
      <c r="D114" s="141" t="s">
        <v>117</v>
      </c>
      <c r="E114" s="29"/>
      <c r="F114" s="142" t="s">
        <v>377</v>
      </c>
      <c r="G114" s="29"/>
      <c r="H114" s="29"/>
      <c r="I114" s="29"/>
      <c r="J114" s="29"/>
      <c r="K114" s="29"/>
      <c r="L114" s="30"/>
      <c r="M114" s="143"/>
      <c r="N114" s="144"/>
      <c r="O114" s="50"/>
      <c r="P114" s="50"/>
      <c r="Q114" s="50"/>
      <c r="R114" s="50"/>
      <c r="S114" s="50"/>
      <c r="T114" s="51"/>
      <c r="U114" s="29"/>
    </row>
    <row r="115" spans="1:21" s="13" customFormat="1" x14ac:dyDescent="0.2">
      <c r="B115" s="145"/>
      <c r="D115" s="146" t="s">
        <v>119</v>
      </c>
      <c r="E115" s="147" t="s">
        <v>3</v>
      </c>
      <c r="F115" s="148" t="s">
        <v>651</v>
      </c>
      <c r="H115" s="149">
        <v>4</v>
      </c>
      <c r="L115" s="145"/>
      <c r="M115" s="150"/>
      <c r="N115" s="151"/>
      <c r="O115" s="151"/>
      <c r="P115" s="151"/>
      <c r="Q115" s="151"/>
      <c r="R115" s="151"/>
      <c r="S115" s="151"/>
      <c r="T115" s="152"/>
    </row>
    <row r="116" spans="1:21" s="13" customFormat="1" x14ac:dyDescent="0.2">
      <c r="B116" s="145"/>
      <c r="D116" s="146" t="s">
        <v>119</v>
      </c>
      <c r="E116" s="147" t="s">
        <v>3</v>
      </c>
      <c r="F116" s="148" t="s">
        <v>652</v>
      </c>
      <c r="H116" s="149">
        <v>1</v>
      </c>
      <c r="L116" s="145"/>
      <c r="M116" s="150"/>
      <c r="N116" s="151"/>
      <c r="O116" s="151"/>
      <c r="P116" s="151"/>
      <c r="Q116" s="151"/>
      <c r="R116" s="151"/>
      <c r="S116" s="151"/>
      <c r="T116" s="152"/>
    </row>
    <row r="117" spans="1:21" s="13" customFormat="1" x14ac:dyDescent="0.2">
      <c r="B117" s="145"/>
      <c r="D117" s="146" t="s">
        <v>119</v>
      </c>
      <c r="E117" s="147" t="s">
        <v>3</v>
      </c>
      <c r="F117" s="148" t="s">
        <v>653</v>
      </c>
      <c r="H117" s="149">
        <v>1</v>
      </c>
      <c r="L117" s="145"/>
      <c r="M117" s="150"/>
      <c r="N117" s="151"/>
      <c r="O117" s="151"/>
      <c r="P117" s="151"/>
      <c r="Q117" s="151"/>
      <c r="R117" s="151"/>
      <c r="S117" s="151"/>
      <c r="T117" s="152"/>
    </row>
    <row r="118" spans="1:21" s="13" customFormat="1" x14ac:dyDescent="0.2">
      <c r="B118" s="145"/>
      <c r="D118" s="146" t="s">
        <v>119</v>
      </c>
      <c r="E118" s="147" t="s">
        <v>3</v>
      </c>
      <c r="F118" s="148" t="s">
        <v>654</v>
      </c>
      <c r="H118" s="149">
        <v>4</v>
      </c>
      <c r="L118" s="145"/>
      <c r="M118" s="150"/>
      <c r="N118" s="151"/>
      <c r="O118" s="151"/>
      <c r="P118" s="151"/>
      <c r="Q118" s="151"/>
      <c r="R118" s="151"/>
      <c r="S118" s="151"/>
      <c r="T118" s="152"/>
    </row>
    <row r="119" spans="1:21" s="13" customFormat="1" x14ac:dyDescent="0.2">
      <c r="B119" s="145"/>
      <c r="D119" s="146" t="s">
        <v>119</v>
      </c>
      <c r="E119" s="147" t="s">
        <v>3</v>
      </c>
      <c r="F119" s="148" t="s">
        <v>655</v>
      </c>
      <c r="H119" s="149">
        <v>2</v>
      </c>
      <c r="L119" s="145"/>
      <c r="M119" s="150"/>
      <c r="N119" s="151"/>
      <c r="O119" s="151"/>
      <c r="P119" s="151"/>
      <c r="Q119" s="151"/>
      <c r="R119" s="151"/>
      <c r="S119" s="151"/>
      <c r="T119" s="152"/>
    </row>
    <row r="120" spans="1:21" s="14" customFormat="1" x14ac:dyDescent="0.2">
      <c r="B120" s="153"/>
      <c r="D120" s="146" t="s">
        <v>119</v>
      </c>
      <c r="E120" s="154" t="s">
        <v>3</v>
      </c>
      <c r="F120" s="155" t="s">
        <v>125</v>
      </c>
      <c r="H120" s="156">
        <v>12</v>
      </c>
      <c r="L120" s="153"/>
      <c r="M120" s="157"/>
      <c r="N120" s="158"/>
      <c r="O120" s="158"/>
      <c r="P120" s="158"/>
      <c r="Q120" s="158"/>
      <c r="R120" s="158"/>
      <c r="S120" s="158"/>
      <c r="T120" s="159"/>
    </row>
    <row r="121" spans="1:21" s="13" customFormat="1" x14ac:dyDescent="0.2">
      <c r="B121" s="145"/>
      <c r="D121" s="146" t="s">
        <v>119</v>
      </c>
      <c r="E121" s="147" t="s">
        <v>3</v>
      </c>
      <c r="F121" s="148" t="s">
        <v>658</v>
      </c>
      <c r="H121" s="149">
        <v>2.4</v>
      </c>
      <c r="L121" s="145"/>
      <c r="M121" s="150"/>
      <c r="N121" s="151"/>
      <c r="O121" s="151"/>
      <c r="P121" s="151"/>
      <c r="Q121" s="151"/>
      <c r="R121" s="151"/>
      <c r="S121" s="151"/>
      <c r="T121" s="152"/>
    </row>
    <row r="122" spans="1:21" s="2" customFormat="1" ht="24.2" customHeight="1" x14ac:dyDescent="0.2">
      <c r="A122" s="29"/>
      <c r="B122" s="130"/>
      <c r="C122" s="131" t="s">
        <v>172</v>
      </c>
      <c r="D122" s="131" t="s">
        <v>111</v>
      </c>
      <c r="E122" s="132" t="s">
        <v>387</v>
      </c>
      <c r="F122" s="133" t="s">
        <v>388</v>
      </c>
      <c r="G122" s="134" t="s">
        <v>145</v>
      </c>
      <c r="H122" s="135">
        <v>7.68</v>
      </c>
      <c r="I122" s="337"/>
      <c r="J122" s="136">
        <f>ROUND(I122*H122,2)</f>
        <v>0</v>
      </c>
      <c r="K122" s="133" t="s">
        <v>115</v>
      </c>
      <c r="L122" s="30"/>
      <c r="M122" s="137" t="s">
        <v>3</v>
      </c>
      <c r="N122" s="138" t="s">
        <v>36</v>
      </c>
      <c r="O122" s="139">
        <v>1.548</v>
      </c>
      <c r="P122" s="139">
        <f>O122*H122</f>
        <v>11.888640000000001</v>
      </c>
      <c r="Q122" s="139">
        <v>0</v>
      </c>
      <c r="R122" s="139">
        <f>Q122*H122</f>
        <v>0</v>
      </c>
      <c r="S122" s="139">
        <v>0</v>
      </c>
      <c r="T122" s="140">
        <f>S122*H122</f>
        <v>0</v>
      </c>
      <c r="U122" s="29"/>
    </row>
    <row r="123" spans="1:21" s="2" customFormat="1" x14ac:dyDescent="0.2">
      <c r="A123" s="29"/>
      <c r="B123" s="30"/>
      <c r="C123" s="29"/>
      <c r="D123" s="141" t="s">
        <v>117</v>
      </c>
      <c r="E123" s="29"/>
      <c r="F123" s="142" t="s">
        <v>389</v>
      </c>
      <c r="G123" s="29"/>
      <c r="H123" s="29"/>
      <c r="I123" s="29"/>
      <c r="J123" s="29"/>
      <c r="K123" s="29"/>
      <c r="L123" s="30"/>
      <c r="M123" s="143"/>
      <c r="N123" s="144"/>
      <c r="O123" s="50"/>
      <c r="P123" s="50"/>
      <c r="Q123" s="50"/>
      <c r="R123" s="50"/>
      <c r="S123" s="50"/>
      <c r="T123" s="51"/>
      <c r="U123" s="29"/>
    </row>
    <row r="124" spans="1:21" s="13" customFormat="1" x14ac:dyDescent="0.2">
      <c r="B124" s="145"/>
      <c r="D124" s="146" t="s">
        <v>119</v>
      </c>
      <c r="E124" s="147" t="s">
        <v>3</v>
      </c>
      <c r="F124" s="148" t="s">
        <v>659</v>
      </c>
      <c r="H124" s="149">
        <v>7.68</v>
      </c>
      <c r="L124" s="145"/>
      <c r="M124" s="150"/>
      <c r="N124" s="151"/>
      <c r="O124" s="151"/>
      <c r="P124" s="151"/>
      <c r="Q124" s="151"/>
      <c r="R124" s="151"/>
      <c r="S124" s="151"/>
      <c r="T124" s="152"/>
    </row>
    <row r="125" spans="1:21" s="2" customFormat="1" ht="24.2" customHeight="1" x14ac:dyDescent="0.2">
      <c r="A125" s="29"/>
      <c r="B125" s="130"/>
      <c r="C125" s="131" t="s">
        <v>177</v>
      </c>
      <c r="D125" s="131" t="s">
        <v>111</v>
      </c>
      <c r="E125" s="132" t="s">
        <v>143</v>
      </c>
      <c r="F125" s="133" t="s">
        <v>144</v>
      </c>
      <c r="G125" s="134" t="s">
        <v>145</v>
      </c>
      <c r="H125" s="135">
        <v>9.6560000000000006</v>
      </c>
      <c r="I125" s="337"/>
      <c r="J125" s="136">
        <f>ROUND(I125*H125,2)</f>
        <v>0</v>
      </c>
      <c r="K125" s="133" t="s">
        <v>115</v>
      </c>
      <c r="L125" s="30"/>
      <c r="M125" s="137" t="s">
        <v>3</v>
      </c>
      <c r="N125" s="138" t="s">
        <v>36</v>
      </c>
      <c r="O125" s="139">
        <v>0.97499999999999998</v>
      </c>
      <c r="P125" s="139">
        <f>O125*H125</f>
        <v>9.4146000000000001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U125" s="29"/>
    </row>
    <row r="126" spans="1:21" s="2" customFormat="1" x14ac:dyDescent="0.2">
      <c r="A126" s="29"/>
      <c r="B126" s="30"/>
      <c r="C126" s="29"/>
      <c r="D126" s="141" t="s">
        <v>117</v>
      </c>
      <c r="E126" s="29"/>
      <c r="F126" s="142" t="s">
        <v>146</v>
      </c>
      <c r="G126" s="29"/>
      <c r="H126" s="29"/>
      <c r="I126" s="29"/>
      <c r="J126" s="29"/>
      <c r="K126" s="29"/>
      <c r="L126" s="30"/>
      <c r="M126" s="143"/>
      <c r="N126" s="144"/>
      <c r="O126" s="50"/>
      <c r="P126" s="50"/>
      <c r="Q126" s="50"/>
      <c r="R126" s="50"/>
      <c r="S126" s="50"/>
      <c r="T126" s="51"/>
      <c r="U126" s="29"/>
    </row>
    <row r="127" spans="1:21" s="13" customFormat="1" x14ac:dyDescent="0.2">
      <c r="B127" s="145"/>
      <c r="D127" s="146" t="s">
        <v>119</v>
      </c>
      <c r="E127" s="147" t="s">
        <v>3</v>
      </c>
      <c r="F127" s="148" t="s">
        <v>660</v>
      </c>
      <c r="H127" s="149">
        <v>0.95</v>
      </c>
      <c r="L127" s="145"/>
      <c r="M127" s="150"/>
      <c r="N127" s="151"/>
      <c r="O127" s="151"/>
      <c r="P127" s="151"/>
      <c r="Q127" s="151"/>
      <c r="R127" s="151"/>
      <c r="S127" s="151"/>
      <c r="T127" s="152"/>
    </row>
    <row r="128" spans="1:21" s="13" customFormat="1" x14ac:dyDescent="0.2">
      <c r="B128" s="145"/>
      <c r="D128" s="146" t="s">
        <v>119</v>
      </c>
      <c r="E128" s="147" t="s">
        <v>3</v>
      </c>
      <c r="F128" s="148" t="s">
        <v>661</v>
      </c>
      <c r="H128" s="149">
        <v>3.76</v>
      </c>
      <c r="L128" s="145"/>
      <c r="M128" s="150"/>
      <c r="N128" s="151"/>
      <c r="O128" s="151"/>
      <c r="P128" s="151"/>
      <c r="Q128" s="151"/>
      <c r="R128" s="151"/>
      <c r="S128" s="151"/>
      <c r="T128" s="152"/>
    </row>
    <row r="129" spans="1:21" s="13" customFormat="1" x14ac:dyDescent="0.2">
      <c r="B129" s="145"/>
      <c r="D129" s="146" t="s">
        <v>119</v>
      </c>
      <c r="E129" s="147" t="s">
        <v>3</v>
      </c>
      <c r="F129" s="148" t="s">
        <v>662</v>
      </c>
      <c r="H129" s="149">
        <v>1.96</v>
      </c>
      <c r="L129" s="145"/>
      <c r="M129" s="150"/>
      <c r="N129" s="151"/>
      <c r="O129" s="151"/>
      <c r="P129" s="151"/>
      <c r="Q129" s="151"/>
      <c r="R129" s="151"/>
      <c r="S129" s="151"/>
      <c r="T129" s="152"/>
    </row>
    <row r="130" spans="1:21" s="13" customFormat="1" x14ac:dyDescent="0.2">
      <c r="B130" s="145"/>
      <c r="D130" s="146" t="s">
        <v>119</v>
      </c>
      <c r="E130" s="147" t="s">
        <v>3</v>
      </c>
      <c r="F130" s="148" t="s">
        <v>663</v>
      </c>
      <c r="H130" s="149">
        <v>5.4</v>
      </c>
      <c r="L130" s="145"/>
      <c r="M130" s="150"/>
      <c r="N130" s="151"/>
      <c r="O130" s="151"/>
      <c r="P130" s="151"/>
      <c r="Q130" s="151"/>
      <c r="R130" s="151"/>
      <c r="S130" s="151"/>
      <c r="T130" s="152"/>
    </row>
    <row r="131" spans="1:21" s="14" customFormat="1" x14ac:dyDescent="0.2">
      <c r="B131" s="153"/>
      <c r="D131" s="146" t="s">
        <v>119</v>
      </c>
      <c r="E131" s="154" t="s">
        <v>3</v>
      </c>
      <c r="F131" s="155" t="s">
        <v>125</v>
      </c>
      <c r="H131" s="156">
        <v>12.07</v>
      </c>
      <c r="L131" s="153"/>
      <c r="M131" s="157"/>
      <c r="N131" s="158"/>
      <c r="O131" s="158"/>
      <c r="P131" s="158"/>
      <c r="Q131" s="158"/>
      <c r="R131" s="158"/>
      <c r="S131" s="158"/>
      <c r="T131" s="159"/>
    </row>
    <row r="132" spans="1:21" s="13" customFormat="1" x14ac:dyDescent="0.2">
      <c r="B132" s="145"/>
      <c r="D132" s="146" t="s">
        <v>119</v>
      </c>
      <c r="E132" s="147" t="s">
        <v>3</v>
      </c>
      <c r="F132" s="148" t="s">
        <v>664</v>
      </c>
      <c r="H132" s="149">
        <v>9.6560000000000006</v>
      </c>
      <c r="L132" s="145"/>
      <c r="M132" s="150"/>
      <c r="N132" s="151"/>
      <c r="O132" s="151"/>
      <c r="P132" s="151"/>
      <c r="Q132" s="151"/>
      <c r="R132" s="151"/>
      <c r="S132" s="151"/>
      <c r="T132" s="152"/>
    </row>
    <row r="133" spans="1:21" s="2" customFormat="1" ht="24.2" customHeight="1" x14ac:dyDescent="0.2">
      <c r="A133" s="29"/>
      <c r="B133" s="130"/>
      <c r="C133" s="131" t="s">
        <v>187</v>
      </c>
      <c r="D133" s="131" t="s">
        <v>111</v>
      </c>
      <c r="E133" s="132" t="s">
        <v>408</v>
      </c>
      <c r="F133" s="133" t="s">
        <v>409</v>
      </c>
      <c r="G133" s="134" t="s">
        <v>145</v>
      </c>
      <c r="H133" s="135">
        <v>4.16</v>
      </c>
      <c r="I133" s="337"/>
      <c r="J133" s="136">
        <f>ROUND(I133*H133,2)</f>
        <v>0</v>
      </c>
      <c r="K133" s="133" t="s">
        <v>115</v>
      </c>
      <c r="L133" s="30"/>
      <c r="M133" s="137" t="s">
        <v>3</v>
      </c>
      <c r="N133" s="138" t="s">
        <v>36</v>
      </c>
      <c r="O133" s="139">
        <v>1.583</v>
      </c>
      <c r="P133" s="139">
        <f>O133*H133</f>
        <v>6.58528</v>
      </c>
      <c r="Q133" s="139">
        <v>0</v>
      </c>
      <c r="R133" s="139">
        <f>Q133*H133</f>
        <v>0</v>
      </c>
      <c r="S133" s="139">
        <v>0</v>
      </c>
      <c r="T133" s="140">
        <f>S133*H133</f>
        <v>0</v>
      </c>
      <c r="U133" s="29"/>
    </row>
    <row r="134" spans="1:21" s="2" customFormat="1" x14ac:dyDescent="0.2">
      <c r="A134" s="29"/>
      <c r="B134" s="30"/>
      <c r="C134" s="29"/>
      <c r="D134" s="141" t="s">
        <v>117</v>
      </c>
      <c r="E134" s="29"/>
      <c r="F134" s="142" t="s">
        <v>410</v>
      </c>
      <c r="G134" s="29"/>
      <c r="H134" s="29"/>
      <c r="I134" s="29"/>
      <c r="J134" s="29"/>
      <c r="K134" s="29"/>
      <c r="L134" s="30"/>
      <c r="M134" s="143"/>
      <c r="N134" s="144"/>
      <c r="O134" s="50"/>
      <c r="P134" s="50"/>
      <c r="Q134" s="50"/>
      <c r="R134" s="50"/>
      <c r="S134" s="50"/>
      <c r="T134" s="51"/>
      <c r="U134" s="29"/>
    </row>
    <row r="135" spans="1:21" s="13" customFormat="1" x14ac:dyDescent="0.2">
      <c r="B135" s="145"/>
      <c r="D135" s="146" t="s">
        <v>119</v>
      </c>
      <c r="E135" s="147" t="s">
        <v>3</v>
      </c>
      <c r="F135" s="148" t="s">
        <v>665</v>
      </c>
      <c r="H135" s="149">
        <v>4.16</v>
      </c>
      <c r="L135" s="145"/>
      <c r="M135" s="150"/>
      <c r="N135" s="151"/>
      <c r="O135" s="151"/>
      <c r="P135" s="151"/>
      <c r="Q135" s="151"/>
      <c r="R135" s="151"/>
      <c r="S135" s="151"/>
      <c r="T135" s="152"/>
    </row>
    <row r="136" spans="1:21" s="13" customFormat="1" x14ac:dyDescent="0.2">
      <c r="B136" s="145"/>
      <c r="D136" s="146" t="s">
        <v>119</v>
      </c>
      <c r="E136" s="147" t="s">
        <v>3</v>
      </c>
      <c r="F136" s="148" t="s">
        <v>666</v>
      </c>
      <c r="H136" s="149">
        <v>1.04</v>
      </c>
      <c r="L136" s="145"/>
      <c r="M136" s="150"/>
      <c r="N136" s="151"/>
      <c r="O136" s="151"/>
      <c r="P136" s="151"/>
      <c r="Q136" s="151"/>
      <c r="R136" s="151"/>
      <c r="S136" s="151"/>
      <c r="T136" s="152"/>
    </row>
    <row r="137" spans="1:21" s="14" customFormat="1" x14ac:dyDescent="0.2">
      <c r="B137" s="153"/>
      <c r="D137" s="146" t="s">
        <v>119</v>
      </c>
      <c r="E137" s="154" t="s">
        <v>3</v>
      </c>
      <c r="F137" s="155" t="s">
        <v>125</v>
      </c>
      <c r="H137" s="156">
        <v>5.2</v>
      </c>
      <c r="L137" s="153"/>
      <c r="M137" s="157"/>
      <c r="N137" s="158"/>
      <c r="O137" s="158"/>
      <c r="P137" s="158"/>
      <c r="Q137" s="158"/>
      <c r="R137" s="158"/>
      <c r="S137" s="158"/>
      <c r="T137" s="159"/>
    </row>
    <row r="138" spans="1:21" s="13" customFormat="1" x14ac:dyDescent="0.2">
      <c r="B138" s="145"/>
      <c r="D138" s="146" t="s">
        <v>119</v>
      </c>
      <c r="E138" s="147" t="s">
        <v>3</v>
      </c>
      <c r="F138" s="148" t="s">
        <v>667</v>
      </c>
      <c r="H138" s="149">
        <v>4.16</v>
      </c>
      <c r="L138" s="145"/>
      <c r="M138" s="150"/>
      <c r="N138" s="151"/>
      <c r="O138" s="151"/>
      <c r="P138" s="151"/>
      <c r="Q138" s="151"/>
      <c r="R138" s="151"/>
      <c r="S138" s="151"/>
      <c r="T138" s="152"/>
    </row>
    <row r="139" spans="1:21" s="2" customFormat="1" ht="24.2" customHeight="1" x14ac:dyDescent="0.2">
      <c r="A139" s="29"/>
      <c r="B139" s="130"/>
      <c r="C139" s="131" t="s">
        <v>192</v>
      </c>
      <c r="D139" s="131" t="s">
        <v>111</v>
      </c>
      <c r="E139" s="132" t="s">
        <v>163</v>
      </c>
      <c r="F139" s="133" t="s">
        <v>164</v>
      </c>
      <c r="G139" s="134" t="s">
        <v>145</v>
      </c>
      <c r="H139" s="135">
        <v>2.4140000000000001</v>
      </c>
      <c r="I139" s="337"/>
      <c r="J139" s="136">
        <f>ROUND(I139*H139,2)</f>
        <v>0</v>
      </c>
      <c r="K139" s="133" t="s">
        <v>115</v>
      </c>
      <c r="L139" s="30"/>
      <c r="M139" s="137" t="s">
        <v>3</v>
      </c>
      <c r="N139" s="138" t="s">
        <v>36</v>
      </c>
      <c r="O139" s="139">
        <v>1.742</v>
      </c>
      <c r="P139" s="139">
        <f>O139*H139</f>
        <v>4.2051880000000006</v>
      </c>
      <c r="Q139" s="139">
        <v>0</v>
      </c>
      <c r="R139" s="139">
        <f>Q139*H139</f>
        <v>0</v>
      </c>
      <c r="S139" s="139">
        <v>0</v>
      </c>
      <c r="T139" s="140">
        <f>S139*H139</f>
        <v>0</v>
      </c>
      <c r="U139" s="29"/>
    </row>
    <row r="140" spans="1:21" s="2" customFormat="1" x14ac:dyDescent="0.2">
      <c r="A140" s="29"/>
      <c r="B140" s="30"/>
      <c r="C140" s="29"/>
      <c r="D140" s="141" t="s">
        <v>117</v>
      </c>
      <c r="E140" s="29"/>
      <c r="F140" s="142" t="s">
        <v>165</v>
      </c>
      <c r="G140" s="29"/>
      <c r="H140" s="29"/>
      <c r="I140" s="29"/>
      <c r="J140" s="29"/>
      <c r="K140" s="29"/>
      <c r="L140" s="30"/>
      <c r="M140" s="143"/>
      <c r="N140" s="144"/>
      <c r="O140" s="50"/>
      <c r="P140" s="50"/>
      <c r="Q140" s="50"/>
      <c r="R140" s="50"/>
      <c r="S140" s="50"/>
      <c r="T140" s="51"/>
      <c r="U140" s="29"/>
    </row>
    <row r="141" spans="1:21" s="13" customFormat="1" x14ac:dyDescent="0.2">
      <c r="B141" s="145"/>
      <c r="D141" s="146" t="s">
        <v>119</v>
      </c>
      <c r="E141" s="147" t="s">
        <v>3</v>
      </c>
      <c r="F141" s="148" t="s">
        <v>660</v>
      </c>
      <c r="H141" s="149">
        <v>0.95</v>
      </c>
      <c r="L141" s="145"/>
      <c r="M141" s="150"/>
      <c r="N141" s="151"/>
      <c r="O141" s="151"/>
      <c r="P141" s="151"/>
      <c r="Q141" s="151"/>
      <c r="R141" s="151"/>
      <c r="S141" s="151"/>
      <c r="T141" s="152"/>
    </row>
    <row r="142" spans="1:21" s="13" customFormat="1" x14ac:dyDescent="0.2">
      <c r="B142" s="145"/>
      <c r="D142" s="146" t="s">
        <v>119</v>
      </c>
      <c r="E142" s="147" t="s">
        <v>3</v>
      </c>
      <c r="F142" s="148" t="s">
        <v>661</v>
      </c>
      <c r="H142" s="149">
        <v>3.76</v>
      </c>
      <c r="L142" s="145"/>
      <c r="M142" s="150"/>
      <c r="N142" s="151"/>
      <c r="O142" s="151"/>
      <c r="P142" s="151"/>
      <c r="Q142" s="151"/>
      <c r="R142" s="151"/>
      <c r="S142" s="151"/>
      <c r="T142" s="152"/>
    </row>
    <row r="143" spans="1:21" s="13" customFormat="1" x14ac:dyDescent="0.2">
      <c r="B143" s="145"/>
      <c r="D143" s="146" t="s">
        <v>119</v>
      </c>
      <c r="E143" s="147" t="s">
        <v>3</v>
      </c>
      <c r="F143" s="148" t="s">
        <v>662</v>
      </c>
      <c r="H143" s="149">
        <v>1.96</v>
      </c>
      <c r="L143" s="145"/>
      <c r="M143" s="150"/>
      <c r="N143" s="151"/>
      <c r="O143" s="151"/>
      <c r="P143" s="151"/>
      <c r="Q143" s="151"/>
      <c r="R143" s="151"/>
      <c r="S143" s="151"/>
      <c r="T143" s="152"/>
    </row>
    <row r="144" spans="1:21" s="13" customFormat="1" x14ac:dyDescent="0.2">
      <c r="B144" s="145"/>
      <c r="D144" s="146" t="s">
        <v>119</v>
      </c>
      <c r="E144" s="147" t="s">
        <v>3</v>
      </c>
      <c r="F144" s="148" t="s">
        <v>663</v>
      </c>
      <c r="H144" s="149">
        <v>5.4</v>
      </c>
      <c r="L144" s="145"/>
      <c r="M144" s="150"/>
      <c r="N144" s="151"/>
      <c r="O144" s="151"/>
      <c r="P144" s="151"/>
      <c r="Q144" s="151"/>
      <c r="R144" s="151"/>
      <c r="S144" s="151"/>
      <c r="T144" s="152"/>
    </row>
    <row r="145" spans="1:21" s="14" customFormat="1" x14ac:dyDescent="0.2">
      <c r="B145" s="153"/>
      <c r="D145" s="146" t="s">
        <v>119</v>
      </c>
      <c r="E145" s="154" t="s">
        <v>3</v>
      </c>
      <c r="F145" s="155" t="s">
        <v>125</v>
      </c>
      <c r="H145" s="156">
        <v>12.07</v>
      </c>
      <c r="L145" s="153"/>
      <c r="M145" s="157"/>
      <c r="N145" s="158"/>
      <c r="O145" s="158"/>
      <c r="P145" s="158"/>
      <c r="Q145" s="158"/>
      <c r="R145" s="158"/>
      <c r="S145" s="158"/>
      <c r="T145" s="159"/>
    </row>
    <row r="146" spans="1:21" s="13" customFormat="1" x14ac:dyDescent="0.2">
      <c r="B146" s="145"/>
      <c r="D146" s="146" t="s">
        <v>119</v>
      </c>
      <c r="E146" s="147" t="s">
        <v>3</v>
      </c>
      <c r="F146" s="148" t="s">
        <v>668</v>
      </c>
      <c r="H146" s="149">
        <v>2.4140000000000001</v>
      </c>
      <c r="L146" s="145"/>
      <c r="M146" s="150"/>
      <c r="N146" s="151"/>
      <c r="O146" s="151"/>
      <c r="P146" s="151"/>
      <c r="Q146" s="151"/>
      <c r="R146" s="151"/>
      <c r="S146" s="151"/>
      <c r="T146" s="152"/>
    </row>
    <row r="147" spans="1:21" s="2" customFormat="1" ht="24.2" customHeight="1" x14ac:dyDescent="0.2">
      <c r="A147" s="29"/>
      <c r="B147" s="130"/>
      <c r="C147" s="131" t="s">
        <v>196</v>
      </c>
      <c r="D147" s="131" t="s">
        <v>111</v>
      </c>
      <c r="E147" s="132" t="s">
        <v>168</v>
      </c>
      <c r="F147" s="133" t="s">
        <v>169</v>
      </c>
      <c r="G147" s="134" t="s">
        <v>145</v>
      </c>
      <c r="H147" s="135">
        <v>1.04</v>
      </c>
      <c r="I147" s="337"/>
      <c r="J147" s="136">
        <f>ROUND(I147*H147,2)</f>
        <v>0</v>
      </c>
      <c r="K147" s="133" t="s">
        <v>115</v>
      </c>
      <c r="L147" s="30"/>
      <c r="M147" s="137" t="s">
        <v>3</v>
      </c>
      <c r="N147" s="138" t="s">
        <v>36</v>
      </c>
      <c r="O147" s="139">
        <v>2.629</v>
      </c>
      <c r="P147" s="139">
        <f>O147*H147</f>
        <v>2.7341600000000001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U147" s="29"/>
    </row>
    <row r="148" spans="1:21" s="2" customFormat="1" x14ac:dyDescent="0.2">
      <c r="A148" s="29"/>
      <c r="B148" s="30"/>
      <c r="C148" s="29"/>
      <c r="D148" s="141" t="s">
        <v>117</v>
      </c>
      <c r="E148" s="29"/>
      <c r="F148" s="142" t="s">
        <v>170</v>
      </c>
      <c r="G148" s="29"/>
      <c r="H148" s="29"/>
      <c r="I148" s="29"/>
      <c r="J148" s="29"/>
      <c r="K148" s="29"/>
      <c r="L148" s="30"/>
      <c r="M148" s="143"/>
      <c r="N148" s="144"/>
      <c r="O148" s="50"/>
      <c r="P148" s="50"/>
      <c r="Q148" s="50"/>
      <c r="R148" s="50"/>
      <c r="S148" s="50"/>
      <c r="T148" s="51"/>
      <c r="U148" s="29"/>
    </row>
    <row r="149" spans="1:21" s="13" customFormat="1" x14ac:dyDescent="0.2">
      <c r="B149" s="145"/>
      <c r="D149" s="146" t="s">
        <v>119</v>
      </c>
      <c r="E149" s="147" t="s">
        <v>3</v>
      </c>
      <c r="F149" s="148" t="s">
        <v>665</v>
      </c>
      <c r="H149" s="149">
        <v>4.16</v>
      </c>
      <c r="L149" s="145"/>
      <c r="M149" s="150"/>
      <c r="N149" s="151"/>
      <c r="O149" s="151"/>
      <c r="P149" s="151"/>
      <c r="Q149" s="151"/>
      <c r="R149" s="151"/>
      <c r="S149" s="151"/>
      <c r="T149" s="152"/>
    </row>
    <row r="150" spans="1:21" s="13" customFormat="1" x14ac:dyDescent="0.2">
      <c r="B150" s="145"/>
      <c r="D150" s="146" t="s">
        <v>119</v>
      </c>
      <c r="E150" s="147" t="s">
        <v>3</v>
      </c>
      <c r="F150" s="148" t="s">
        <v>666</v>
      </c>
      <c r="H150" s="149">
        <v>1.04</v>
      </c>
      <c r="L150" s="145"/>
      <c r="M150" s="150"/>
      <c r="N150" s="151"/>
      <c r="O150" s="151"/>
      <c r="P150" s="151"/>
      <c r="Q150" s="151"/>
      <c r="R150" s="151"/>
      <c r="S150" s="151"/>
      <c r="T150" s="152"/>
    </row>
    <row r="151" spans="1:21" s="14" customFormat="1" x14ac:dyDescent="0.2">
      <c r="B151" s="153"/>
      <c r="D151" s="146" t="s">
        <v>119</v>
      </c>
      <c r="E151" s="154" t="s">
        <v>3</v>
      </c>
      <c r="F151" s="155" t="s">
        <v>125</v>
      </c>
      <c r="H151" s="156">
        <v>5.2</v>
      </c>
      <c r="L151" s="153"/>
      <c r="M151" s="157"/>
      <c r="N151" s="158"/>
      <c r="O151" s="158"/>
      <c r="P151" s="158"/>
      <c r="Q151" s="158"/>
      <c r="R151" s="158"/>
      <c r="S151" s="158"/>
      <c r="T151" s="159"/>
    </row>
    <row r="152" spans="1:21" s="13" customFormat="1" x14ac:dyDescent="0.2">
      <c r="B152" s="145"/>
      <c r="D152" s="146" t="s">
        <v>119</v>
      </c>
      <c r="E152" s="147" t="s">
        <v>3</v>
      </c>
      <c r="F152" s="148" t="s">
        <v>669</v>
      </c>
      <c r="H152" s="149">
        <v>1.04</v>
      </c>
      <c r="L152" s="145"/>
      <c r="M152" s="150"/>
      <c r="N152" s="151"/>
      <c r="O152" s="151"/>
      <c r="P152" s="151"/>
      <c r="Q152" s="151"/>
      <c r="R152" s="151"/>
      <c r="S152" s="151"/>
      <c r="T152" s="152"/>
    </row>
    <row r="153" spans="1:21" s="2" customFormat="1" ht="24.2" customHeight="1" x14ac:dyDescent="0.2">
      <c r="A153" s="29"/>
      <c r="B153" s="130"/>
      <c r="C153" s="131" t="s">
        <v>200</v>
      </c>
      <c r="D153" s="131" t="s">
        <v>111</v>
      </c>
      <c r="E153" s="132" t="s">
        <v>670</v>
      </c>
      <c r="F153" s="133" t="s">
        <v>671</v>
      </c>
      <c r="G153" s="134" t="s">
        <v>175</v>
      </c>
      <c r="H153" s="321">
        <v>142</v>
      </c>
      <c r="I153" s="337"/>
      <c r="J153" s="136">
        <f>ROUND(I153*H153,2)</f>
        <v>0</v>
      </c>
      <c r="K153" s="133" t="s">
        <v>115</v>
      </c>
      <c r="L153" s="30"/>
      <c r="M153" s="137" t="s">
        <v>3</v>
      </c>
      <c r="N153" s="138" t="s">
        <v>36</v>
      </c>
      <c r="O153" s="139">
        <v>0.70299999999999996</v>
      </c>
      <c r="P153" s="139">
        <f>O153*H153</f>
        <v>99.825999999999993</v>
      </c>
      <c r="Q153" s="139">
        <v>2.7000000000000001E-3</v>
      </c>
      <c r="R153" s="139">
        <f>Q153*H153</f>
        <v>0.38340000000000002</v>
      </c>
      <c r="S153" s="139">
        <v>0</v>
      </c>
      <c r="T153" s="140">
        <f>S153*H153</f>
        <v>0</v>
      </c>
      <c r="U153" s="29"/>
    </row>
    <row r="154" spans="1:21" s="2" customFormat="1" x14ac:dyDescent="0.2">
      <c r="A154" s="29"/>
      <c r="B154" s="30"/>
      <c r="C154" s="29"/>
      <c r="D154" s="141" t="s">
        <v>117</v>
      </c>
      <c r="E154" s="29"/>
      <c r="F154" s="142" t="s">
        <v>672</v>
      </c>
      <c r="G154" s="29"/>
      <c r="H154" s="29"/>
      <c r="I154" s="29"/>
      <c r="J154" s="29"/>
      <c r="K154" s="29"/>
      <c r="L154" s="30"/>
      <c r="M154" s="143"/>
      <c r="N154" s="144"/>
      <c r="O154" s="50"/>
      <c r="P154" s="50"/>
      <c r="Q154" s="50"/>
      <c r="R154" s="50"/>
      <c r="S154" s="50"/>
      <c r="T154" s="51"/>
      <c r="U154" s="29"/>
    </row>
    <row r="155" spans="1:21" s="13" customFormat="1" x14ac:dyDescent="0.2">
      <c r="B155" s="145"/>
      <c r="D155" s="146" t="s">
        <v>119</v>
      </c>
      <c r="E155" s="147" t="s">
        <v>3</v>
      </c>
      <c r="F155" s="148" t="s">
        <v>673</v>
      </c>
      <c r="H155" s="149">
        <v>50.5</v>
      </c>
      <c r="L155" s="145"/>
      <c r="M155" s="150"/>
      <c r="N155" s="151"/>
      <c r="O155" s="151"/>
      <c r="P155" s="151"/>
      <c r="Q155" s="151"/>
      <c r="R155" s="151"/>
      <c r="S155" s="151"/>
      <c r="T155" s="152"/>
    </row>
    <row r="156" spans="1:21" s="2" customFormat="1" ht="24.2" customHeight="1" x14ac:dyDescent="0.2">
      <c r="A156" s="29"/>
      <c r="B156" s="130"/>
      <c r="C156" s="160">
        <v>15</v>
      </c>
      <c r="D156" s="160" t="s">
        <v>188</v>
      </c>
      <c r="E156" s="161" t="s">
        <v>674</v>
      </c>
      <c r="F156" s="162" t="s">
        <v>675</v>
      </c>
      <c r="G156" s="163" t="s">
        <v>175</v>
      </c>
      <c r="H156" s="164">
        <v>142</v>
      </c>
      <c r="I156" s="338"/>
      <c r="J156" s="165">
        <f>ROUND(I156*H156,2)</f>
        <v>0</v>
      </c>
      <c r="K156" s="162" t="s">
        <v>3</v>
      </c>
      <c r="L156" s="166"/>
      <c r="M156" s="167" t="s">
        <v>3</v>
      </c>
      <c r="N156" s="168" t="s">
        <v>36</v>
      </c>
      <c r="O156" s="139">
        <v>0</v>
      </c>
      <c r="P156" s="139">
        <f>O156*H156</f>
        <v>0</v>
      </c>
      <c r="Q156" s="139">
        <v>2.7000000000000001E-3</v>
      </c>
      <c r="R156" s="139">
        <f>Q156*H156</f>
        <v>0.38340000000000002</v>
      </c>
      <c r="S156" s="139">
        <v>0</v>
      </c>
      <c r="T156" s="140">
        <f>S156*H156</f>
        <v>0</v>
      </c>
      <c r="U156" s="29"/>
    </row>
    <row r="157" spans="1:21" s="13" customFormat="1" x14ac:dyDescent="0.2">
      <c r="B157" s="145"/>
      <c r="D157" s="146" t="s">
        <v>119</v>
      </c>
      <c r="F157" s="148" t="s">
        <v>676</v>
      </c>
      <c r="H157" s="149">
        <v>142</v>
      </c>
      <c r="L157" s="145"/>
      <c r="M157" s="150"/>
      <c r="N157" s="151"/>
      <c r="O157" s="151"/>
      <c r="P157" s="151"/>
      <c r="Q157" s="151"/>
      <c r="R157" s="151"/>
      <c r="S157" s="151"/>
      <c r="T157" s="152"/>
    </row>
    <row r="158" spans="1:21" s="2" customFormat="1" ht="21.75" customHeight="1" x14ac:dyDescent="0.2">
      <c r="A158" s="29"/>
      <c r="B158" s="130"/>
      <c r="C158" s="131">
        <v>16</v>
      </c>
      <c r="D158" s="131" t="s">
        <v>111</v>
      </c>
      <c r="E158" s="132" t="s">
        <v>193</v>
      </c>
      <c r="F158" s="133" t="s">
        <v>194</v>
      </c>
      <c r="G158" s="134" t="s">
        <v>114</v>
      </c>
      <c r="H158" s="321">
        <v>18.48</v>
      </c>
      <c r="I158" s="337"/>
      <c r="J158" s="136">
        <f>ROUND(I158*H158,2)</f>
        <v>0</v>
      </c>
      <c r="K158" s="133" t="s">
        <v>115</v>
      </c>
      <c r="L158" s="30"/>
      <c r="M158" s="137" t="s">
        <v>3</v>
      </c>
      <c r="N158" s="138" t="s">
        <v>36</v>
      </c>
      <c r="O158" s="139">
        <v>0.23599999999999999</v>
      </c>
      <c r="P158" s="139">
        <f>O158*H158</f>
        <v>4.3612799999999998</v>
      </c>
      <c r="Q158" s="139">
        <v>8.3850999999999999E-4</v>
      </c>
      <c r="R158" s="139">
        <f>Q158*H158</f>
        <v>1.54956648E-2</v>
      </c>
      <c r="S158" s="139">
        <v>0</v>
      </c>
      <c r="T158" s="140">
        <f>S158*H158</f>
        <v>0</v>
      </c>
      <c r="U158" s="29"/>
    </row>
    <row r="159" spans="1:21" s="2" customFormat="1" x14ac:dyDescent="0.2">
      <c r="A159" s="29"/>
      <c r="B159" s="30"/>
      <c r="C159" s="29"/>
      <c r="D159" s="141" t="s">
        <v>117</v>
      </c>
      <c r="E159" s="29"/>
      <c r="F159" s="142" t="s">
        <v>195</v>
      </c>
      <c r="G159" s="29"/>
      <c r="H159" s="185"/>
      <c r="I159" s="29"/>
      <c r="J159" s="29"/>
      <c r="K159" s="29"/>
      <c r="L159" s="30"/>
      <c r="M159" s="143"/>
      <c r="N159" s="144"/>
      <c r="O159" s="50"/>
      <c r="P159" s="50"/>
      <c r="Q159" s="50"/>
      <c r="R159" s="50"/>
      <c r="S159" s="50"/>
      <c r="T159" s="51"/>
      <c r="U159" s="29"/>
    </row>
    <row r="160" spans="1:21" s="13" customFormat="1" x14ac:dyDescent="0.2">
      <c r="B160" s="145"/>
      <c r="D160" s="146" t="s">
        <v>119</v>
      </c>
      <c r="E160" s="147" t="s">
        <v>3</v>
      </c>
      <c r="F160" s="148" t="s">
        <v>677</v>
      </c>
      <c r="H160" s="323">
        <v>12.32</v>
      </c>
      <c r="L160" s="145"/>
      <c r="M160" s="150"/>
      <c r="N160" s="151"/>
      <c r="O160" s="151"/>
      <c r="P160" s="151"/>
      <c r="Q160" s="151"/>
      <c r="R160" s="151"/>
      <c r="S160" s="151"/>
      <c r="T160" s="152"/>
    </row>
    <row r="161" spans="1:21" s="13" customFormat="1" x14ac:dyDescent="0.2">
      <c r="B161" s="145"/>
      <c r="D161" s="146" t="s">
        <v>119</v>
      </c>
      <c r="E161" s="147" t="s">
        <v>3</v>
      </c>
      <c r="F161" s="148" t="s">
        <v>678</v>
      </c>
      <c r="H161" s="323">
        <v>6.16</v>
      </c>
      <c r="L161" s="145"/>
      <c r="M161" s="150"/>
      <c r="N161" s="151"/>
      <c r="O161" s="151"/>
      <c r="P161" s="151"/>
      <c r="Q161" s="151"/>
      <c r="R161" s="151"/>
      <c r="S161" s="151"/>
      <c r="T161" s="152"/>
    </row>
    <row r="162" spans="1:21" s="14" customFormat="1" x14ac:dyDescent="0.2">
      <c r="B162" s="153"/>
      <c r="D162" s="146" t="s">
        <v>119</v>
      </c>
      <c r="E162" s="154" t="s">
        <v>3</v>
      </c>
      <c r="F162" s="155" t="s">
        <v>125</v>
      </c>
      <c r="H162" s="324">
        <v>18.48</v>
      </c>
      <c r="L162" s="153"/>
      <c r="M162" s="157"/>
      <c r="N162" s="158"/>
      <c r="O162" s="158"/>
      <c r="P162" s="158"/>
      <c r="Q162" s="158"/>
      <c r="R162" s="158"/>
      <c r="S162" s="158"/>
      <c r="T162" s="159"/>
    </row>
    <row r="163" spans="1:21" s="2" customFormat="1" ht="24.2" customHeight="1" x14ac:dyDescent="0.2">
      <c r="A163" s="29"/>
      <c r="B163" s="130"/>
      <c r="C163" s="131">
        <v>17</v>
      </c>
      <c r="D163" s="131" t="s">
        <v>111</v>
      </c>
      <c r="E163" s="132" t="s">
        <v>197</v>
      </c>
      <c r="F163" s="133" t="s">
        <v>198</v>
      </c>
      <c r="G163" s="134" t="s">
        <v>114</v>
      </c>
      <c r="H163" s="321">
        <v>18.48</v>
      </c>
      <c r="I163" s="337"/>
      <c r="J163" s="136">
        <f>ROUND(I163*H163,2)</f>
        <v>0</v>
      </c>
      <c r="K163" s="133" t="s">
        <v>115</v>
      </c>
      <c r="L163" s="30"/>
      <c r="M163" s="137" t="s">
        <v>3</v>
      </c>
      <c r="N163" s="138" t="s">
        <v>36</v>
      </c>
      <c r="O163" s="139">
        <v>0.216</v>
      </c>
      <c r="P163" s="139">
        <f>O163*H163</f>
        <v>3.9916800000000001</v>
      </c>
      <c r="Q163" s="139">
        <v>0</v>
      </c>
      <c r="R163" s="139">
        <f>Q163*H163</f>
        <v>0</v>
      </c>
      <c r="S163" s="139">
        <v>0</v>
      </c>
      <c r="T163" s="140">
        <f>S163*H163</f>
        <v>0</v>
      </c>
      <c r="U163" s="29"/>
    </row>
    <row r="164" spans="1:21" s="2" customFormat="1" x14ac:dyDescent="0.2">
      <c r="A164" s="29"/>
      <c r="B164" s="30"/>
      <c r="C164" s="29"/>
      <c r="D164" s="141" t="s">
        <v>117</v>
      </c>
      <c r="E164" s="29"/>
      <c r="F164" s="142" t="s">
        <v>199</v>
      </c>
      <c r="G164" s="29"/>
      <c r="H164" s="29"/>
      <c r="I164" s="29"/>
      <c r="J164" s="29"/>
      <c r="K164" s="29"/>
      <c r="L164" s="30"/>
      <c r="M164" s="143"/>
      <c r="N164" s="144"/>
      <c r="O164" s="50"/>
      <c r="P164" s="50"/>
      <c r="Q164" s="50"/>
      <c r="R164" s="50"/>
      <c r="S164" s="50"/>
      <c r="T164" s="51"/>
      <c r="U164" s="29"/>
    </row>
    <row r="165" spans="1:21" s="2" customFormat="1" ht="37.9" customHeight="1" x14ac:dyDescent="0.2">
      <c r="A165" s="29"/>
      <c r="B165" s="130"/>
      <c r="C165" s="131">
        <v>18</v>
      </c>
      <c r="D165" s="131" t="s">
        <v>111</v>
      </c>
      <c r="E165" s="132" t="s">
        <v>201</v>
      </c>
      <c r="F165" s="133" t="s">
        <v>202</v>
      </c>
      <c r="G165" s="134" t="s">
        <v>145</v>
      </c>
      <c r="H165" s="135">
        <v>0.98899999999999999</v>
      </c>
      <c r="I165" s="337"/>
      <c r="J165" s="136">
        <f>ROUND(I165*H165,2)</f>
        <v>0</v>
      </c>
      <c r="K165" s="133" t="s">
        <v>115</v>
      </c>
      <c r="L165" s="30"/>
      <c r="M165" s="137" t="s">
        <v>3</v>
      </c>
      <c r="N165" s="138" t="s">
        <v>36</v>
      </c>
      <c r="O165" s="139">
        <v>4.5999999999999999E-2</v>
      </c>
      <c r="P165" s="139">
        <f>O165*H165</f>
        <v>4.5494E-2</v>
      </c>
      <c r="Q165" s="139">
        <v>0</v>
      </c>
      <c r="R165" s="139">
        <f>Q165*H165</f>
        <v>0</v>
      </c>
      <c r="S165" s="139">
        <v>0</v>
      </c>
      <c r="T165" s="140">
        <f>S165*H165</f>
        <v>0</v>
      </c>
      <c r="U165" s="29"/>
    </row>
    <row r="166" spans="1:21" s="2" customFormat="1" x14ac:dyDescent="0.2">
      <c r="A166" s="29"/>
      <c r="B166" s="30"/>
      <c r="C166" s="29"/>
      <c r="D166" s="141" t="s">
        <v>117</v>
      </c>
      <c r="E166" s="29"/>
      <c r="F166" s="142" t="s">
        <v>203</v>
      </c>
      <c r="G166" s="29"/>
      <c r="H166" s="29"/>
      <c r="I166" s="29"/>
      <c r="J166" s="29"/>
      <c r="K166" s="29"/>
      <c r="L166" s="30"/>
      <c r="M166" s="143"/>
      <c r="N166" s="144"/>
      <c r="O166" s="50"/>
      <c r="P166" s="50"/>
      <c r="Q166" s="50"/>
      <c r="R166" s="50"/>
      <c r="S166" s="50"/>
      <c r="T166" s="51"/>
      <c r="U166" s="29"/>
    </row>
    <row r="167" spans="1:21" s="13" customFormat="1" x14ac:dyDescent="0.2">
      <c r="B167" s="145"/>
      <c r="D167" s="146" t="s">
        <v>119</v>
      </c>
      <c r="E167" s="147" t="s">
        <v>3</v>
      </c>
      <c r="F167" s="148" t="s">
        <v>679</v>
      </c>
      <c r="H167" s="149">
        <v>13.816000000000001</v>
      </c>
      <c r="L167" s="145"/>
      <c r="M167" s="150"/>
      <c r="N167" s="151"/>
      <c r="O167" s="151"/>
      <c r="P167" s="151"/>
      <c r="Q167" s="151"/>
      <c r="R167" s="151"/>
      <c r="S167" s="151"/>
      <c r="T167" s="152"/>
    </row>
    <row r="168" spans="1:21" s="13" customFormat="1" x14ac:dyDescent="0.2">
      <c r="B168" s="145"/>
      <c r="D168" s="146" t="s">
        <v>119</v>
      </c>
      <c r="E168" s="147" t="s">
        <v>3</v>
      </c>
      <c r="F168" s="148" t="s">
        <v>680</v>
      </c>
      <c r="H168" s="149">
        <v>2.4</v>
      </c>
      <c r="L168" s="145"/>
      <c r="M168" s="150"/>
      <c r="N168" s="151"/>
      <c r="O168" s="151"/>
      <c r="P168" s="151"/>
      <c r="Q168" s="151"/>
      <c r="R168" s="151"/>
      <c r="S168" s="151"/>
      <c r="T168" s="152"/>
    </row>
    <row r="169" spans="1:21" s="13" customFormat="1" x14ac:dyDescent="0.2">
      <c r="B169" s="145"/>
      <c r="D169" s="146" t="s">
        <v>119</v>
      </c>
      <c r="E169" s="147" t="s">
        <v>3</v>
      </c>
      <c r="F169" s="148" t="s">
        <v>681</v>
      </c>
      <c r="H169" s="149">
        <v>-15.227</v>
      </c>
      <c r="L169" s="145"/>
      <c r="M169" s="150"/>
      <c r="N169" s="151"/>
      <c r="O169" s="151"/>
      <c r="P169" s="151"/>
      <c r="Q169" s="151"/>
      <c r="R169" s="151"/>
      <c r="S169" s="151"/>
      <c r="T169" s="152"/>
    </row>
    <row r="170" spans="1:21" s="14" customFormat="1" x14ac:dyDescent="0.2">
      <c r="B170" s="153"/>
      <c r="D170" s="146" t="s">
        <v>119</v>
      </c>
      <c r="E170" s="154" t="s">
        <v>3</v>
      </c>
      <c r="F170" s="155" t="s">
        <v>125</v>
      </c>
      <c r="H170" s="156">
        <v>0.98900000000000077</v>
      </c>
      <c r="L170" s="153"/>
      <c r="M170" s="157"/>
      <c r="N170" s="158"/>
      <c r="O170" s="158"/>
      <c r="P170" s="158"/>
      <c r="Q170" s="158"/>
      <c r="R170" s="158"/>
      <c r="S170" s="158"/>
      <c r="T170" s="159"/>
    </row>
    <row r="171" spans="1:21" s="2" customFormat="1" ht="37.9" customHeight="1" x14ac:dyDescent="0.2">
      <c r="A171" s="29"/>
      <c r="B171" s="130"/>
      <c r="C171" s="131">
        <v>19</v>
      </c>
      <c r="D171" s="131" t="s">
        <v>111</v>
      </c>
      <c r="E171" s="132" t="s">
        <v>206</v>
      </c>
      <c r="F171" s="133" t="s">
        <v>207</v>
      </c>
      <c r="G171" s="134" t="s">
        <v>145</v>
      </c>
      <c r="H171" s="135">
        <v>0.76700000000000002</v>
      </c>
      <c r="I171" s="337"/>
      <c r="J171" s="136">
        <f>ROUND(I171*H171,2)</f>
        <v>0</v>
      </c>
      <c r="K171" s="133" t="s">
        <v>115</v>
      </c>
      <c r="L171" s="30"/>
      <c r="M171" s="137" t="s">
        <v>3</v>
      </c>
      <c r="N171" s="138" t="s">
        <v>36</v>
      </c>
      <c r="O171" s="139">
        <v>5.0999999999999997E-2</v>
      </c>
      <c r="P171" s="139">
        <f>O171*H171</f>
        <v>3.9116999999999999E-2</v>
      </c>
      <c r="Q171" s="139">
        <v>0</v>
      </c>
      <c r="R171" s="139">
        <f>Q171*H171</f>
        <v>0</v>
      </c>
      <c r="S171" s="139">
        <v>0</v>
      </c>
      <c r="T171" s="140">
        <f>S171*H171</f>
        <v>0</v>
      </c>
      <c r="U171" s="29"/>
    </row>
    <row r="172" spans="1:21" s="2" customFormat="1" x14ac:dyDescent="0.2">
      <c r="A172" s="29"/>
      <c r="B172" s="30"/>
      <c r="C172" s="29"/>
      <c r="D172" s="141" t="s">
        <v>117</v>
      </c>
      <c r="E172" s="29"/>
      <c r="F172" s="142" t="s">
        <v>208</v>
      </c>
      <c r="G172" s="29"/>
      <c r="H172" s="29"/>
      <c r="I172" s="29"/>
      <c r="J172" s="29"/>
      <c r="K172" s="29"/>
      <c r="L172" s="30"/>
      <c r="M172" s="143"/>
      <c r="N172" s="144"/>
      <c r="O172" s="50"/>
      <c r="P172" s="50"/>
      <c r="Q172" s="50"/>
      <c r="R172" s="50"/>
      <c r="S172" s="50"/>
      <c r="T172" s="51"/>
      <c r="U172" s="29"/>
    </row>
    <row r="173" spans="1:21" s="13" customFormat="1" x14ac:dyDescent="0.2">
      <c r="B173" s="145"/>
      <c r="D173" s="146" t="s">
        <v>119</v>
      </c>
      <c r="E173" s="147" t="s">
        <v>3</v>
      </c>
      <c r="F173" s="148" t="s">
        <v>682</v>
      </c>
      <c r="H173" s="149">
        <v>3.4540000000000002</v>
      </c>
      <c r="L173" s="145"/>
      <c r="M173" s="150"/>
      <c r="N173" s="151"/>
      <c r="O173" s="151"/>
      <c r="P173" s="151"/>
      <c r="Q173" s="151"/>
      <c r="R173" s="151"/>
      <c r="S173" s="151"/>
      <c r="T173" s="152"/>
    </row>
    <row r="174" spans="1:21" s="13" customFormat="1" x14ac:dyDescent="0.2">
      <c r="B174" s="145"/>
      <c r="D174" s="146" t="s">
        <v>119</v>
      </c>
      <c r="E174" s="147" t="s">
        <v>3</v>
      </c>
      <c r="F174" s="148" t="s">
        <v>683</v>
      </c>
      <c r="H174" s="149">
        <v>-2.6869999999999998</v>
      </c>
      <c r="L174" s="145"/>
      <c r="M174" s="150"/>
      <c r="N174" s="151"/>
      <c r="O174" s="151"/>
      <c r="P174" s="151"/>
      <c r="Q174" s="151"/>
      <c r="R174" s="151"/>
      <c r="S174" s="151"/>
      <c r="T174" s="152"/>
    </row>
    <row r="175" spans="1:21" s="14" customFormat="1" x14ac:dyDescent="0.2">
      <c r="B175" s="153"/>
      <c r="D175" s="146" t="s">
        <v>119</v>
      </c>
      <c r="E175" s="154" t="s">
        <v>3</v>
      </c>
      <c r="F175" s="155" t="s">
        <v>125</v>
      </c>
      <c r="H175" s="156">
        <v>0.76700000000000035</v>
      </c>
      <c r="L175" s="153"/>
      <c r="M175" s="157"/>
      <c r="N175" s="158"/>
      <c r="O175" s="158"/>
      <c r="P175" s="158"/>
      <c r="Q175" s="158"/>
      <c r="R175" s="158"/>
      <c r="S175" s="158"/>
      <c r="T175" s="159"/>
    </row>
    <row r="176" spans="1:21" s="2" customFormat="1" ht="24.2" customHeight="1" x14ac:dyDescent="0.2">
      <c r="A176" s="29"/>
      <c r="B176" s="130"/>
      <c r="C176" s="131">
        <v>20</v>
      </c>
      <c r="D176" s="131" t="s">
        <v>111</v>
      </c>
      <c r="E176" s="132" t="s">
        <v>214</v>
      </c>
      <c r="F176" s="133" t="s">
        <v>215</v>
      </c>
      <c r="G176" s="134" t="s">
        <v>145</v>
      </c>
      <c r="H176" s="135">
        <v>1.756</v>
      </c>
      <c r="I176" s="337"/>
      <c r="J176" s="136">
        <f>ROUND(I176*H176,2)</f>
        <v>0</v>
      </c>
      <c r="K176" s="133" t="s">
        <v>115</v>
      </c>
      <c r="L176" s="30"/>
      <c r="M176" s="137" t="s">
        <v>3</v>
      </c>
      <c r="N176" s="138" t="s">
        <v>36</v>
      </c>
      <c r="O176" s="139">
        <v>8.9999999999999993E-3</v>
      </c>
      <c r="P176" s="139">
        <f>O176*H176</f>
        <v>1.5803999999999999E-2</v>
      </c>
      <c r="Q176" s="139">
        <v>0</v>
      </c>
      <c r="R176" s="139">
        <f>Q176*H176</f>
        <v>0</v>
      </c>
      <c r="S176" s="139">
        <v>0</v>
      </c>
      <c r="T176" s="140">
        <f>S176*H176</f>
        <v>0</v>
      </c>
      <c r="U176" s="29"/>
    </row>
    <row r="177" spans="1:21" s="2" customFormat="1" x14ac:dyDescent="0.2">
      <c r="A177" s="29"/>
      <c r="B177" s="30"/>
      <c r="C177" s="29"/>
      <c r="D177" s="141" t="s">
        <v>117</v>
      </c>
      <c r="E177" s="29"/>
      <c r="F177" s="142" t="s">
        <v>216</v>
      </c>
      <c r="G177" s="29"/>
      <c r="H177" s="29"/>
      <c r="I177" s="29"/>
      <c r="J177" s="29"/>
      <c r="K177" s="29"/>
      <c r="L177" s="30"/>
      <c r="M177" s="143"/>
      <c r="N177" s="144"/>
      <c r="O177" s="50"/>
      <c r="P177" s="50"/>
      <c r="Q177" s="50"/>
      <c r="R177" s="50"/>
      <c r="S177" s="50"/>
      <c r="T177" s="51"/>
      <c r="U177" s="29"/>
    </row>
    <row r="178" spans="1:21" s="13" customFormat="1" x14ac:dyDescent="0.2">
      <c r="B178" s="145"/>
      <c r="D178" s="146" t="s">
        <v>119</v>
      </c>
      <c r="E178" s="147" t="s">
        <v>3</v>
      </c>
      <c r="F178" s="148" t="s">
        <v>684</v>
      </c>
      <c r="H178" s="149">
        <v>1.756</v>
      </c>
      <c r="L178" s="145"/>
      <c r="M178" s="150"/>
      <c r="N178" s="151"/>
      <c r="O178" s="151"/>
      <c r="P178" s="151"/>
      <c r="Q178" s="151"/>
      <c r="R178" s="151"/>
      <c r="S178" s="151"/>
      <c r="T178" s="152"/>
    </row>
    <row r="179" spans="1:21" s="2" customFormat="1" ht="24.2" customHeight="1" x14ac:dyDescent="0.2">
      <c r="A179" s="29"/>
      <c r="B179" s="130"/>
      <c r="C179" s="131">
        <v>21</v>
      </c>
      <c r="D179" s="131" t="s">
        <v>111</v>
      </c>
      <c r="E179" s="132" t="s">
        <v>218</v>
      </c>
      <c r="F179" s="133" t="s">
        <v>219</v>
      </c>
      <c r="G179" s="134" t="s">
        <v>145</v>
      </c>
      <c r="H179" s="135">
        <v>17.914000000000001</v>
      </c>
      <c r="I179" s="337"/>
      <c r="J179" s="136">
        <f>ROUND(I179*H179,2)</f>
        <v>0</v>
      </c>
      <c r="K179" s="133" t="s">
        <v>115</v>
      </c>
      <c r="L179" s="30"/>
      <c r="M179" s="137" t="s">
        <v>3</v>
      </c>
      <c r="N179" s="138" t="s">
        <v>36</v>
      </c>
      <c r="O179" s="139">
        <v>0.32800000000000001</v>
      </c>
      <c r="P179" s="139">
        <f>O179*H179</f>
        <v>5.8757920000000006</v>
      </c>
      <c r="Q179" s="139">
        <v>0</v>
      </c>
      <c r="R179" s="139">
        <f>Q179*H179</f>
        <v>0</v>
      </c>
      <c r="S179" s="139">
        <v>0</v>
      </c>
      <c r="T179" s="140">
        <f>S179*H179</f>
        <v>0</v>
      </c>
      <c r="U179" s="29"/>
    </row>
    <row r="180" spans="1:21" s="2" customFormat="1" x14ac:dyDescent="0.2">
      <c r="A180" s="29"/>
      <c r="B180" s="30"/>
      <c r="C180" s="29"/>
      <c r="D180" s="141" t="s">
        <v>117</v>
      </c>
      <c r="E180" s="29"/>
      <c r="F180" s="142" t="s">
        <v>220</v>
      </c>
      <c r="G180" s="29"/>
      <c r="H180" s="29"/>
      <c r="I180" s="29"/>
      <c r="J180" s="29"/>
      <c r="K180" s="29"/>
      <c r="L180" s="30"/>
      <c r="M180" s="143"/>
      <c r="N180" s="144"/>
      <c r="O180" s="50"/>
      <c r="P180" s="50"/>
      <c r="Q180" s="50"/>
      <c r="R180" s="50"/>
      <c r="S180" s="50"/>
      <c r="T180" s="51"/>
      <c r="U180" s="29"/>
    </row>
    <row r="181" spans="1:21" s="13" customFormat="1" x14ac:dyDescent="0.2">
      <c r="B181" s="145"/>
      <c r="D181" s="146" t="s">
        <v>119</v>
      </c>
      <c r="E181" s="147" t="s">
        <v>3</v>
      </c>
      <c r="F181" s="148" t="s">
        <v>593</v>
      </c>
      <c r="H181" s="149">
        <v>-1.5</v>
      </c>
      <c r="L181" s="145"/>
      <c r="M181" s="150"/>
      <c r="N181" s="151"/>
      <c r="O181" s="151"/>
      <c r="P181" s="151"/>
      <c r="Q181" s="151"/>
      <c r="R181" s="151"/>
      <c r="S181" s="151"/>
      <c r="T181" s="152"/>
    </row>
    <row r="182" spans="1:21" s="13" customFormat="1" x14ac:dyDescent="0.2">
      <c r="B182" s="145"/>
      <c r="D182" s="146" t="s">
        <v>119</v>
      </c>
      <c r="E182" s="147" t="s">
        <v>3</v>
      </c>
      <c r="F182" s="148" t="s">
        <v>594</v>
      </c>
      <c r="H182" s="149">
        <v>-0.22900000000000001</v>
      </c>
      <c r="L182" s="145"/>
      <c r="M182" s="150"/>
      <c r="N182" s="151"/>
      <c r="O182" s="151"/>
      <c r="P182" s="151"/>
      <c r="Q182" s="151"/>
      <c r="R182" s="151"/>
      <c r="S182" s="151"/>
      <c r="T182" s="152"/>
    </row>
    <row r="183" spans="1:21" s="13" customFormat="1" x14ac:dyDescent="0.2">
      <c r="B183" s="145"/>
      <c r="D183" s="146" t="s">
        <v>119</v>
      </c>
      <c r="E183" s="147" t="s">
        <v>3</v>
      </c>
      <c r="F183" s="148" t="s">
        <v>595</v>
      </c>
      <c r="H183" s="149">
        <v>-2.7E-2</v>
      </c>
      <c r="L183" s="145"/>
      <c r="M183" s="150"/>
      <c r="N183" s="151"/>
      <c r="O183" s="151"/>
      <c r="P183" s="151"/>
      <c r="Q183" s="151"/>
      <c r="R183" s="151"/>
      <c r="S183" s="151"/>
      <c r="T183" s="152"/>
    </row>
    <row r="184" spans="1:21" s="15" customFormat="1" x14ac:dyDescent="0.2">
      <c r="B184" s="169"/>
      <c r="D184" s="146" t="s">
        <v>119</v>
      </c>
      <c r="E184" s="170" t="s">
        <v>3</v>
      </c>
      <c r="F184" s="171" t="s">
        <v>223</v>
      </c>
      <c r="H184" s="172">
        <v>-1.756</v>
      </c>
      <c r="L184" s="169"/>
      <c r="M184" s="173"/>
      <c r="N184" s="174"/>
      <c r="O184" s="174"/>
      <c r="P184" s="174"/>
      <c r="Q184" s="174"/>
      <c r="R184" s="174"/>
      <c r="S184" s="174"/>
      <c r="T184" s="175"/>
    </row>
    <row r="185" spans="1:21" s="13" customFormat="1" x14ac:dyDescent="0.2">
      <c r="B185" s="145"/>
      <c r="D185" s="146" t="s">
        <v>119</v>
      </c>
      <c r="E185" s="147" t="s">
        <v>3</v>
      </c>
      <c r="F185" s="148" t="s">
        <v>679</v>
      </c>
      <c r="H185" s="149">
        <v>13.816000000000001</v>
      </c>
      <c r="L185" s="145"/>
      <c r="M185" s="150"/>
      <c r="N185" s="151"/>
      <c r="O185" s="151"/>
      <c r="P185" s="151"/>
      <c r="Q185" s="151"/>
      <c r="R185" s="151"/>
      <c r="S185" s="151"/>
      <c r="T185" s="152"/>
    </row>
    <row r="186" spans="1:21" s="13" customFormat="1" x14ac:dyDescent="0.2">
      <c r="B186" s="145"/>
      <c r="D186" s="146" t="s">
        <v>119</v>
      </c>
      <c r="E186" s="147" t="s">
        <v>3</v>
      </c>
      <c r="F186" s="148" t="s">
        <v>682</v>
      </c>
      <c r="H186" s="149">
        <v>3.4540000000000002</v>
      </c>
      <c r="L186" s="145"/>
      <c r="M186" s="150"/>
      <c r="N186" s="151"/>
      <c r="O186" s="151"/>
      <c r="P186" s="151"/>
      <c r="Q186" s="151"/>
      <c r="R186" s="151"/>
      <c r="S186" s="151"/>
      <c r="T186" s="152"/>
    </row>
    <row r="187" spans="1:21" s="13" customFormat="1" x14ac:dyDescent="0.2">
      <c r="B187" s="145"/>
      <c r="D187" s="146" t="s">
        <v>119</v>
      </c>
      <c r="E187" s="147" t="s">
        <v>3</v>
      </c>
      <c r="F187" s="148" t="s">
        <v>680</v>
      </c>
      <c r="H187" s="149">
        <v>2.4</v>
      </c>
      <c r="L187" s="145"/>
      <c r="M187" s="150"/>
      <c r="N187" s="151"/>
      <c r="O187" s="151"/>
      <c r="P187" s="151"/>
      <c r="Q187" s="151"/>
      <c r="R187" s="151"/>
      <c r="S187" s="151"/>
      <c r="T187" s="152"/>
    </row>
    <row r="188" spans="1:21" s="14" customFormat="1" x14ac:dyDescent="0.2">
      <c r="B188" s="153"/>
      <c r="D188" s="146" t="s">
        <v>119</v>
      </c>
      <c r="E188" s="154" t="s">
        <v>3</v>
      </c>
      <c r="F188" s="155" t="s">
        <v>125</v>
      </c>
      <c r="H188" s="156">
        <v>17.914000000000001</v>
      </c>
      <c r="L188" s="153"/>
      <c r="M188" s="157"/>
      <c r="N188" s="158"/>
      <c r="O188" s="158"/>
      <c r="P188" s="158"/>
      <c r="Q188" s="158"/>
      <c r="R188" s="158"/>
      <c r="S188" s="158"/>
      <c r="T188" s="159"/>
    </row>
    <row r="189" spans="1:21" s="2" customFormat="1" ht="24.2" customHeight="1" x14ac:dyDescent="0.2">
      <c r="A189" s="29"/>
      <c r="B189" s="130"/>
      <c r="C189" s="131">
        <v>22</v>
      </c>
      <c r="D189" s="131" t="s">
        <v>111</v>
      </c>
      <c r="E189" s="132" t="s">
        <v>227</v>
      </c>
      <c r="F189" s="133" t="s">
        <v>228</v>
      </c>
      <c r="G189" s="134" t="s">
        <v>114</v>
      </c>
      <c r="H189" s="135">
        <v>4</v>
      </c>
      <c r="I189" s="337"/>
      <c r="J189" s="136">
        <f>ROUND(I189*H189,2)</f>
        <v>0</v>
      </c>
      <c r="K189" s="133" t="s">
        <v>115</v>
      </c>
      <c r="L189" s="30"/>
      <c r="M189" s="137" t="s">
        <v>3</v>
      </c>
      <c r="N189" s="138" t="s">
        <v>36</v>
      </c>
      <c r="O189" s="139">
        <v>5.8000000000000003E-2</v>
      </c>
      <c r="P189" s="139">
        <f>O189*H189</f>
        <v>0.23200000000000001</v>
      </c>
      <c r="Q189" s="139">
        <v>0</v>
      </c>
      <c r="R189" s="139">
        <f>Q189*H189</f>
        <v>0</v>
      </c>
      <c r="S189" s="139">
        <v>0</v>
      </c>
      <c r="T189" s="140">
        <f>S189*H189</f>
        <v>0</v>
      </c>
      <c r="U189" s="29"/>
    </row>
    <row r="190" spans="1:21" s="2" customFormat="1" x14ac:dyDescent="0.2">
      <c r="A190" s="29"/>
      <c r="B190" s="30"/>
      <c r="C190" s="29"/>
      <c r="D190" s="141" t="s">
        <v>117</v>
      </c>
      <c r="E190" s="29"/>
      <c r="F190" s="142" t="s">
        <v>229</v>
      </c>
      <c r="G190" s="29"/>
      <c r="H190" s="29"/>
      <c r="I190" s="29"/>
      <c r="J190" s="29"/>
      <c r="K190" s="29"/>
      <c r="L190" s="30"/>
      <c r="M190" s="143"/>
      <c r="N190" s="144"/>
      <c r="O190" s="50"/>
      <c r="P190" s="50"/>
      <c r="Q190" s="50"/>
      <c r="R190" s="50"/>
      <c r="S190" s="50"/>
      <c r="T190" s="51"/>
      <c r="U190" s="29"/>
    </row>
    <row r="191" spans="1:21" s="13" customFormat="1" x14ac:dyDescent="0.2">
      <c r="B191" s="145"/>
      <c r="D191" s="146" t="s">
        <v>119</v>
      </c>
      <c r="E191" s="147" t="s">
        <v>3</v>
      </c>
      <c r="F191" s="148" t="s">
        <v>650</v>
      </c>
      <c r="H191" s="149">
        <v>4</v>
      </c>
      <c r="L191" s="145"/>
      <c r="M191" s="150"/>
      <c r="N191" s="151"/>
      <c r="O191" s="151"/>
      <c r="P191" s="151"/>
      <c r="Q191" s="151"/>
      <c r="R191" s="151"/>
      <c r="S191" s="151"/>
      <c r="T191" s="152"/>
    </row>
    <row r="192" spans="1:21" s="2" customFormat="1" ht="16.5" customHeight="1" x14ac:dyDescent="0.2">
      <c r="A192" s="29"/>
      <c r="B192" s="130"/>
      <c r="C192" s="160">
        <v>23</v>
      </c>
      <c r="D192" s="160" t="s">
        <v>188</v>
      </c>
      <c r="E192" s="161" t="s">
        <v>230</v>
      </c>
      <c r="F192" s="162" t="s">
        <v>231</v>
      </c>
      <c r="G192" s="163" t="s">
        <v>232</v>
      </c>
      <c r="H192" s="164">
        <v>0.08</v>
      </c>
      <c r="I192" s="338"/>
      <c r="J192" s="165">
        <f>ROUND(I192*H192,2)</f>
        <v>0</v>
      </c>
      <c r="K192" s="162" t="s">
        <v>115</v>
      </c>
      <c r="L192" s="166"/>
      <c r="M192" s="167" t="s">
        <v>3</v>
      </c>
      <c r="N192" s="168" t="s">
        <v>36</v>
      </c>
      <c r="O192" s="139">
        <v>0</v>
      </c>
      <c r="P192" s="139">
        <f>O192*H192</f>
        <v>0</v>
      </c>
      <c r="Q192" s="139">
        <v>1E-3</v>
      </c>
      <c r="R192" s="139">
        <f>Q192*H192</f>
        <v>8.0000000000000007E-5</v>
      </c>
      <c r="S192" s="139">
        <v>0</v>
      </c>
      <c r="T192" s="140">
        <f>S192*H192</f>
        <v>0</v>
      </c>
      <c r="U192" s="29"/>
    </row>
    <row r="193" spans="1:21" s="13" customFormat="1" x14ac:dyDescent="0.2">
      <c r="B193" s="145"/>
      <c r="D193" s="146" t="s">
        <v>119</v>
      </c>
      <c r="E193" s="147" t="s">
        <v>3</v>
      </c>
      <c r="F193" s="148" t="s">
        <v>685</v>
      </c>
      <c r="H193" s="149">
        <v>4</v>
      </c>
      <c r="L193" s="145"/>
      <c r="M193" s="150"/>
      <c r="N193" s="151"/>
      <c r="O193" s="151"/>
      <c r="P193" s="151"/>
      <c r="Q193" s="151"/>
      <c r="R193" s="151"/>
      <c r="S193" s="151"/>
      <c r="T193" s="152"/>
    </row>
    <row r="194" spans="1:21" s="13" customFormat="1" x14ac:dyDescent="0.2">
      <c r="B194" s="145"/>
      <c r="D194" s="146" t="s">
        <v>119</v>
      </c>
      <c r="F194" s="148" t="s">
        <v>686</v>
      </c>
      <c r="H194" s="149">
        <v>0.08</v>
      </c>
      <c r="L194" s="145"/>
      <c r="M194" s="150"/>
      <c r="N194" s="151"/>
      <c r="O194" s="151"/>
      <c r="P194" s="151"/>
      <c r="Q194" s="151"/>
      <c r="R194" s="151"/>
      <c r="S194" s="151"/>
      <c r="T194" s="152"/>
    </row>
    <row r="195" spans="1:21" s="2" customFormat="1" ht="21.75" customHeight="1" x14ac:dyDescent="0.2">
      <c r="A195" s="29"/>
      <c r="B195" s="130"/>
      <c r="C195" s="131">
        <v>24</v>
      </c>
      <c r="D195" s="131" t="s">
        <v>111</v>
      </c>
      <c r="E195" s="132" t="s">
        <v>235</v>
      </c>
      <c r="F195" s="133" t="s">
        <v>236</v>
      </c>
      <c r="G195" s="134" t="s">
        <v>114</v>
      </c>
      <c r="H195" s="135">
        <v>4</v>
      </c>
      <c r="I195" s="337"/>
      <c r="J195" s="136">
        <f>ROUND(I195*H195,2)</f>
        <v>0</v>
      </c>
      <c r="K195" s="133" t="s">
        <v>115</v>
      </c>
      <c r="L195" s="30"/>
      <c r="M195" s="137" t="s">
        <v>3</v>
      </c>
      <c r="N195" s="138" t="s">
        <v>36</v>
      </c>
      <c r="O195" s="139">
        <v>1.9E-2</v>
      </c>
      <c r="P195" s="139">
        <f>O195*H195</f>
        <v>7.5999999999999998E-2</v>
      </c>
      <c r="Q195" s="139">
        <v>0</v>
      </c>
      <c r="R195" s="139">
        <f>Q195*H195</f>
        <v>0</v>
      </c>
      <c r="S195" s="139">
        <v>0</v>
      </c>
      <c r="T195" s="140">
        <f>S195*H195</f>
        <v>0</v>
      </c>
      <c r="U195" s="29"/>
    </row>
    <row r="196" spans="1:21" s="2" customFormat="1" x14ac:dyDescent="0.2">
      <c r="A196" s="29"/>
      <c r="B196" s="30"/>
      <c r="C196" s="29"/>
      <c r="D196" s="141" t="s">
        <v>117</v>
      </c>
      <c r="E196" s="29"/>
      <c r="F196" s="142" t="s">
        <v>237</v>
      </c>
      <c r="G196" s="29"/>
      <c r="H196" s="29"/>
      <c r="I196" s="29"/>
      <c r="J196" s="29"/>
      <c r="K196" s="29"/>
      <c r="L196" s="30"/>
      <c r="M196" s="143"/>
      <c r="N196" s="144"/>
      <c r="O196" s="50"/>
      <c r="P196" s="50"/>
      <c r="Q196" s="50"/>
      <c r="R196" s="50"/>
      <c r="S196" s="50"/>
      <c r="T196" s="51"/>
      <c r="U196" s="29"/>
    </row>
    <row r="197" spans="1:21" s="2" customFormat="1" ht="21.75" customHeight="1" x14ac:dyDescent="0.2">
      <c r="A197" s="29"/>
      <c r="B197" s="130"/>
      <c r="C197" s="131">
        <v>25</v>
      </c>
      <c r="D197" s="131" t="s">
        <v>111</v>
      </c>
      <c r="E197" s="132" t="s">
        <v>438</v>
      </c>
      <c r="F197" s="133" t="s">
        <v>439</v>
      </c>
      <c r="G197" s="134" t="s">
        <v>114</v>
      </c>
      <c r="H197" s="135">
        <v>12</v>
      </c>
      <c r="I197" s="337"/>
      <c r="J197" s="136">
        <f>ROUND(I197*H197,2)</f>
        <v>0</v>
      </c>
      <c r="K197" s="133" t="s">
        <v>115</v>
      </c>
      <c r="L197" s="30"/>
      <c r="M197" s="137" t="s">
        <v>3</v>
      </c>
      <c r="N197" s="138" t="s">
        <v>36</v>
      </c>
      <c r="O197" s="139">
        <v>2.5000000000000001E-2</v>
      </c>
      <c r="P197" s="139">
        <f>O197*H197</f>
        <v>0.30000000000000004</v>
      </c>
      <c r="Q197" s="139">
        <v>0</v>
      </c>
      <c r="R197" s="139">
        <f>Q197*H197</f>
        <v>0</v>
      </c>
      <c r="S197" s="139">
        <v>0</v>
      </c>
      <c r="T197" s="140">
        <f>S197*H197</f>
        <v>0</v>
      </c>
      <c r="U197" s="29"/>
    </row>
    <row r="198" spans="1:21" s="2" customFormat="1" x14ac:dyDescent="0.2">
      <c r="A198" s="29"/>
      <c r="B198" s="30"/>
      <c r="C198" s="29"/>
      <c r="D198" s="141" t="s">
        <v>117</v>
      </c>
      <c r="E198" s="29"/>
      <c r="F198" s="142" t="s">
        <v>440</v>
      </c>
      <c r="G198" s="29"/>
      <c r="H198" s="29"/>
      <c r="I198" s="29"/>
      <c r="J198" s="29"/>
      <c r="K198" s="29"/>
      <c r="L198" s="30"/>
      <c r="M198" s="143"/>
      <c r="N198" s="144"/>
      <c r="O198" s="50"/>
      <c r="P198" s="50"/>
      <c r="Q198" s="50"/>
      <c r="R198" s="50"/>
      <c r="S198" s="50"/>
      <c r="T198" s="51"/>
      <c r="U198" s="29"/>
    </row>
    <row r="199" spans="1:21" s="13" customFormat="1" x14ac:dyDescent="0.2">
      <c r="B199" s="145"/>
      <c r="D199" s="146" t="s">
        <v>119</v>
      </c>
      <c r="E199" s="147" t="s">
        <v>3</v>
      </c>
      <c r="F199" s="148" t="s">
        <v>651</v>
      </c>
      <c r="H199" s="149">
        <v>4</v>
      </c>
      <c r="L199" s="145"/>
      <c r="M199" s="150"/>
      <c r="N199" s="151"/>
      <c r="O199" s="151"/>
      <c r="P199" s="151"/>
      <c r="Q199" s="151"/>
      <c r="R199" s="151"/>
      <c r="S199" s="151"/>
      <c r="T199" s="152"/>
    </row>
    <row r="200" spans="1:21" s="13" customFormat="1" x14ac:dyDescent="0.2">
      <c r="B200" s="145"/>
      <c r="D200" s="146" t="s">
        <v>119</v>
      </c>
      <c r="E200" s="147" t="s">
        <v>3</v>
      </c>
      <c r="F200" s="148" t="s">
        <v>652</v>
      </c>
      <c r="H200" s="149">
        <v>1</v>
      </c>
      <c r="L200" s="145"/>
      <c r="M200" s="150"/>
      <c r="N200" s="151"/>
      <c r="O200" s="151"/>
      <c r="P200" s="151"/>
      <c r="Q200" s="151"/>
      <c r="R200" s="151"/>
      <c r="S200" s="151"/>
      <c r="T200" s="152"/>
    </row>
    <row r="201" spans="1:21" s="13" customFormat="1" x14ac:dyDescent="0.2">
      <c r="B201" s="145"/>
      <c r="D201" s="146" t="s">
        <v>119</v>
      </c>
      <c r="E201" s="147" t="s">
        <v>3</v>
      </c>
      <c r="F201" s="148" t="s">
        <v>653</v>
      </c>
      <c r="H201" s="149">
        <v>1</v>
      </c>
      <c r="L201" s="145"/>
      <c r="M201" s="150"/>
      <c r="N201" s="151"/>
      <c r="O201" s="151"/>
      <c r="P201" s="151"/>
      <c r="Q201" s="151"/>
      <c r="R201" s="151"/>
      <c r="S201" s="151"/>
      <c r="T201" s="152"/>
    </row>
    <row r="202" spans="1:21" s="13" customFormat="1" x14ac:dyDescent="0.2">
      <c r="B202" s="145"/>
      <c r="D202" s="146" t="s">
        <v>119</v>
      </c>
      <c r="E202" s="147" t="s">
        <v>3</v>
      </c>
      <c r="F202" s="148" t="s">
        <v>654</v>
      </c>
      <c r="H202" s="149">
        <v>4</v>
      </c>
      <c r="L202" s="145"/>
      <c r="M202" s="150"/>
      <c r="N202" s="151"/>
      <c r="O202" s="151"/>
      <c r="P202" s="151"/>
      <c r="Q202" s="151"/>
      <c r="R202" s="151"/>
      <c r="S202" s="151"/>
      <c r="T202" s="152"/>
    </row>
    <row r="203" spans="1:21" s="13" customFormat="1" x14ac:dyDescent="0.2">
      <c r="B203" s="145"/>
      <c r="D203" s="146" t="s">
        <v>119</v>
      </c>
      <c r="E203" s="147" t="s">
        <v>3</v>
      </c>
      <c r="F203" s="148" t="s">
        <v>655</v>
      </c>
      <c r="H203" s="149">
        <v>2</v>
      </c>
      <c r="L203" s="145"/>
      <c r="M203" s="150"/>
      <c r="N203" s="151"/>
      <c r="O203" s="151"/>
      <c r="P203" s="151"/>
      <c r="Q203" s="151"/>
      <c r="R203" s="151"/>
      <c r="S203" s="151"/>
      <c r="T203" s="152"/>
    </row>
    <row r="204" spans="1:21" s="14" customFormat="1" x14ac:dyDescent="0.2">
      <c r="B204" s="153"/>
      <c r="D204" s="146" t="s">
        <v>119</v>
      </c>
      <c r="E204" s="154" t="s">
        <v>3</v>
      </c>
      <c r="F204" s="155" t="s">
        <v>125</v>
      </c>
      <c r="H204" s="156">
        <v>12</v>
      </c>
      <c r="L204" s="153"/>
      <c r="M204" s="157"/>
      <c r="N204" s="158"/>
      <c r="O204" s="158"/>
      <c r="P204" s="158"/>
      <c r="Q204" s="158"/>
      <c r="R204" s="158"/>
      <c r="S204" s="158"/>
      <c r="T204" s="159"/>
    </row>
    <row r="205" spans="1:21" s="12" customFormat="1" ht="22.9" customHeight="1" x14ac:dyDescent="0.2">
      <c r="B205" s="120"/>
      <c r="D205" s="121" t="s">
        <v>64</v>
      </c>
      <c r="E205" s="128" t="s">
        <v>116</v>
      </c>
      <c r="F205" s="128" t="s">
        <v>250</v>
      </c>
      <c r="J205" s="129">
        <f>SUM(J206:J218)</f>
        <v>0</v>
      </c>
      <c r="L205" s="120"/>
      <c r="M205" s="124"/>
      <c r="N205" s="125"/>
      <c r="O205" s="125"/>
      <c r="P205" s="126">
        <f>SUM(P206:P220)</f>
        <v>0.58362299999999989</v>
      </c>
      <c r="Q205" s="125"/>
      <c r="R205" s="126">
        <f>SUM(R206:R220)</f>
        <v>4.7808E-3</v>
      </c>
      <c r="S205" s="125"/>
      <c r="T205" s="127">
        <f>SUM(T206:T220)</f>
        <v>0</v>
      </c>
    </row>
    <row r="206" spans="1:21" s="2" customFormat="1" ht="16.5" customHeight="1" x14ac:dyDescent="0.2">
      <c r="A206" s="29"/>
      <c r="B206" s="130"/>
      <c r="C206" s="160">
        <v>26</v>
      </c>
      <c r="D206" s="160" t="s">
        <v>188</v>
      </c>
      <c r="E206" s="161" t="s">
        <v>444</v>
      </c>
      <c r="F206" s="162" t="s">
        <v>445</v>
      </c>
      <c r="G206" s="163" t="s">
        <v>212</v>
      </c>
      <c r="H206" s="164">
        <v>1.5</v>
      </c>
      <c r="I206" s="338"/>
      <c r="J206" s="165">
        <f>ROUND(I206*H206,2)</f>
        <v>0</v>
      </c>
      <c r="K206" s="162" t="s">
        <v>115</v>
      </c>
      <c r="L206" s="166"/>
      <c r="M206" s="167" t="s">
        <v>3</v>
      </c>
      <c r="N206" s="168" t="s">
        <v>36</v>
      </c>
      <c r="O206" s="139">
        <v>0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U206" s="29"/>
    </row>
    <row r="207" spans="1:21" s="13" customFormat="1" x14ac:dyDescent="0.2">
      <c r="B207" s="145"/>
      <c r="D207" s="146" t="s">
        <v>119</v>
      </c>
      <c r="E207" s="147" t="s">
        <v>3</v>
      </c>
      <c r="F207" s="148" t="s">
        <v>599</v>
      </c>
      <c r="H207" s="149">
        <v>1.5</v>
      </c>
      <c r="L207" s="145"/>
      <c r="M207" s="150"/>
      <c r="N207" s="151"/>
      <c r="O207" s="151"/>
      <c r="P207" s="151"/>
      <c r="Q207" s="151"/>
      <c r="R207" s="151"/>
      <c r="S207" s="151"/>
      <c r="T207" s="152"/>
    </row>
    <row r="208" spans="1:21" s="2" customFormat="1" ht="16.5" customHeight="1" x14ac:dyDescent="0.2">
      <c r="A208" s="29"/>
      <c r="B208" s="130"/>
      <c r="C208" s="160">
        <v>27</v>
      </c>
      <c r="D208" s="160" t="s">
        <v>188</v>
      </c>
      <c r="E208" s="161" t="s">
        <v>600</v>
      </c>
      <c r="F208" s="162" t="s">
        <v>601</v>
      </c>
      <c r="G208" s="163" t="s">
        <v>212</v>
      </c>
      <c r="H208" s="164">
        <v>0.22900000000000001</v>
      </c>
      <c r="I208" s="338"/>
      <c r="J208" s="165">
        <f>ROUND(I208*H208,2)</f>
        <v>0</v>
      </c>
      <c r="K208" s="162" t="s">
        <v>115</v>
      </c>
      <c r="L208" s="166"/>
      <c r="M208" s="167" t="s">
        <v>3</v>
      </c>
      <c r="N208" s="168" t="s">
        <v>36</v>
      </c>
      <c r="O208" s="139">
        <v>0</v>
      </c>
      <c r="P208" s="139">
        <f>O208*H208</f>
        <v>0</v>
      </c>
      <c r="Q208" s="139">
        <v>0</v>
      </c>
      <c r="R208" s="139">
        <f>Q208*H208</f>
        <v>0</v>
      </c>
      <c r="S208" s="139">
        <v>0</v>
      </c>
      <c r="T208" s="140">
        <f>S208*H208</f>
        <v>0</v>
      </c>
      <c r="U208" s="29"/>
    </row>
    <row r="209" spans="1:21" s="13" customFormat="1" x14ac:dyDescent="0.2">
      <c r="B209" s="145"/>
      <c r="D209" s="146" t="s">
        <v>119</v>
      </c>
      <c r="E209" s="147" t="s">
        <v>3</v>
      </c>
      <c r="F209" s="148" t="s">
        <v>602</v>
      </c>
      <c r="H209" s="149">
        <v>0.22900000000000001</v>
      </c>
      <c r="L209" s="145"/>
      <c r="M209" s="150"/>
      <c r="N209" s="151"/>
      <c r="O209" s="151"/>
      <c r="P209" s="151"/>
      <c r="Q209" s="151"/>
      <c r="R209" s="151"/>
      <c r="S209" s="151"/>
      <c r="T209" s="152"/>
    </row>
    <row r="210" spans="1:21" s="2" customFormat="1" ht="24.2" customHeight="1" x14ac:dyDescent="0.2">
      <c r="A210" s="29"/>
      <c r="B210" s="130"/>
      <c r="C210" s="131">
        <v>28</v>
      </c>
      <c r="D210" s="131" t="s">
        <v>111</v>
      </c>
      <c r="E210" s="132" t="s">
        <v>447</v>
      </c>
      <c r="F210" s="133" t="s">
        <v>448</v>
      </c>
      <c r="G210" s="134" t="s">
        <v>145</v>
      </c>
      <c r="H210" s="135">
        <v>2.7E-2</v>
      </c>
      <c r="I210" s="337"/>
      <c r="J210" s="136">
        <f>ROUND(I210*H210,2)</f>
        <v>0</v>
      </c>
      <c r="K210" s="133" t="s">
        <v>115</v>
      </c>
      <c r="L210" s="30"/>
      <c r="M210" s="137" t="s">
        <v>3</v>
      </c>
      <c r="N210" s="138" t="s">
        <v>36</v>
      </c>
      <c r="O210" s="139">
        <v>1.208</v>
      </c>
      <c r="P210" s="139">
        <f>O210*H210</f>
        <v>3.2615999999999999E-2</v>
      </c>
      <c r="Q210" s="139">
        <v>0</v>
      </c>
      <c r="R210" s="139">
        <f>Q210*H210</f>
        <v>0</v>
      </c>
      <c r="S210" s="139">
        <v>0</v>
      </c>
      <c r="T210" s="140">
        <f>S210*H210</f>
        <v>0</v>
      </c>
      <c r="U210" s="29"/>
    </row>
    <row r="211" spans="1:21" s="2" customFormat="1" x14ac:dyDescent="0.2">
      <c r="A211" s="29"/>
      <c r="B211" s="30"/>
      <c r="C211" s="29"/>
      <c r="D211" s="141" t="s">
        <v>117</v>
      </c>
      <c r="E211" s="29"/>
      <c r="F211" s="142" t="s">
        <v>449</v>
      </c>
      <c r="G211" s="29"/>
      <c r="H211" s="29"/>
      <c r="I211" s="29"/>
      <c r="J211" s="29"/>
      <c r="K211" s="29"/>
      <c r="L211" s="30"/>
      <c r="M211" s="143"/>
      <c r="N211" s="144"/>
      <c r="O211" s="50"/>
      <c r="P211" s="50"/>
      <c r="Q211" s="50"/>
      <c r="R211" s="50"/>
      <c r="S211" s="50"/>
      <c r="T211" s="51"/>
      <c r="U211" s="29"/>
    </row>
    <row r="212" spans="1:21" s="13" customFormat="1" x14ac:dyDescent="0.2">
      <c r="B212" s="145"/>
      <c r="D212" s="146" t="s">
        <v>119</v>
      </c>
      <c r="E212" s="147" t="s">
        <v>3</v>
      </c>
      <c r="F212" s="148" t="s">
        <v>603</v>
      </c>
      <c r="H212" s="149">
        <v>2.7E-2</v>
      </c>
      <c r="L212" s="145"/>
      <c r="M212" s="150"/>
      <c r="N212" s="151"/>
      <c r="O212" s="151"/>
      <c r="P212" s="151"/>
      <c r="Q212" s="151"/>
      <c r="R212" s="151"/>
      <c r="S212" s="151"/>
      <c r="T212" s="152"/>
    </row>
    <row r="213" spans="1:21" s="2" customFormat="1" ht="16.5" customHeight="1" x14ac:dyDescent="0.2">
      <c r="A213" s="29"/>
      <c r="B213" s="130"/>
      <c r="C213" s="131">
        <v>29</v>
      </c>
      <c r="D213" s="131" t="s">
        <v>111</v>
      </c>
      <c r="E213" s="132" t="s">
        <v>453</v>
      </c>
      <c r="F213" s="133" t="s">
        <v>454</v>
      </c>
      <c r="G213" s="134" t="s">
        <v>114</v>
      </c>
      <c r="H213" s="135">
        <v>0.36</v>
      </c>
      <c r="I213" s="337"/>
      <c r="J213" s="136">
        <f>ROUND(I213*H213,2)</f>
        <v>0</v>
      </c>
      <c r="K213" s="133" t="s">
        <v>115</v>
      </c>
      <c r="L213" s="30"/>
      <c r="M213" s="137" t="s">
        <v>3</v>
      </c>
      <c r="N213" s="138" t="s">
        <v>36</v>
      </c>
      <c r="O213" s="139">
        <v>1.077</v>
      </c>
      <c r="P213" s="139">
        <f>O213*H213</f>
        <v>0.38771999999999995</v>
      </c>
      <c r="Q213" s="139">
        <v>1.328E-2</v>
      </c>
      <c r="R213" s="139">
        <f>Q213*H213</f>
        <v>4.7808E-3</v>
      </c>
      <c r="S213" s="139">
        <v>0</v>
      </c>
      <c r="T213" s="140">
        <f>S213*H213</f>
        <v>0</v>
      </c>
      <c r="U213" s="29"/>
    </row>
    <row r="214" spans="1:21" s="2" customFormat="1" x14ac:dyDescent="0.2">
      <c r="A214" s="29"/>
      <c r="B214" s="30"/>
      <c r="C214" s="29"/>
      <c r="D214" s="141" t="s">
        <v>117</v>
      </c>
      <c r="E214" s="29"/>
      <c r="F214" s="142" t="s">
        <v>455</v>
      </c>
      <c r="G214" s="29"/>
      <c r="H214" s="29"/>
      <c r="I214" s="29"/>
      <c r="J214" s="29"/>
      <c r="K214" s="29"/>
      <c r="L214" s="30"/>
      <c r="M214" s="143"/>
      <c r="N214" s="144"/>
      <c r="O214" s="50"/>
      <c r="P214" s="50"/>
      <c r="Q214" s="50"/>
      <c r="R214" s="50"/>
      <c r="S214" s="50"/>
      <c r="T214" s="51"/>
      <c r="U214" s="29"/>
    </row>
    <row r="215" spans="1:21" s="13" customFormat="1" x14ac:dyDescent="0.2">
      <c r="B215" s="145"/>
      <c r="D215" s="146" t="s">
        <v>119</v>
      </c>
      <c r="E215" s="147" t="s">
        <v>3</v>
      </c>
      <c r="F215" s="148" t="s">
        <v>605</v>
      </c>
      <c r="H215" s="149">
        <v>0.36</v>
      </c>
      <c r="L215" s="145"/>
      <c r="M215" s="150"/>
      <c r="N215" s="151"/>
      <c r="O215" s="151"/>
      <c r="P215" s="151"/>
      <c r="Q215" s="151"/>
      <c r="R215" s="151"/>
      <c r="S215" s="151"/>
      <c r="T215" s="152"/>
    </row>
    <row r="216" spans="1:21" s="2" customFormat="1" ht="16.5" customHeight="1" x14ac:dyDescent="0.2">
      <c r="A216" s="29"/>
      <c r="B216" s="130"/>
      <c r="C216" s="131">
        <v>30</v>
      </c>
      <c r="D216" s="131" t="s">
        <v>111</v>
      </c>
      <c r="E216" s="132" t="s">
        <v>458</v>
      </c>
      <c r="F216" s="133" t="s">
        <v>459</v>
      </c>
      <c r="G216" s="134" t="s">
        <v>114</v>
      </c>
      <c r="H216" s="135">
        <v>0.36</v>
      </c>
      <c r="I216" s="337"/>
      <c r="J216" s="136">
        <f>ROUND(I216*H216,2)</f>
        <v>0</v>
      </c>
      <c r="K216" s="133" t="s">
        <v>115</v>
      </c>
      <c r="L216" s="30"/>
      <c r="M216" s="137" t="s">
        <v>3</v>
      </c>
      <c r="N216" s="138" t="s">
        <v>36</v>
      </c>
      <c r="O216" s="139">
        <v>0.38600000000000001</v>
      </c>
      <c r="P216" s="139">
        <f>O216*H216</f>
        <v>0.13896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U216" s="29"/>
    </row>
    <row r="217" spans="1:21" s="2" customFormat="1" x14ac:dyDescent="0.2">
      <c r="A217" s="29"/>
      <c r="B217" s="30"/>
      <c r="C217" s="29"/>
      <c r="D217" s="141" t="s">
        <v>117</v>
      </c>
      <c r="E217" s="29"/>
      <c r="F217" s="142" t="s">
        <v>460</v>
      </c>
      <c r="G217" s="29"/>
      <c r="H217" s="29"/>
      <c r="I217" s="29"/>
      <c r="J217" s="29"/>
      <c r="K217" s="29"/>
      <c r="L217" s="30"/>
      <c r="M217" s="143"/>
      <c r="N217" s="144"/>
      <c r="O217" s="50"/>
      <c r="P217" s="50"/>
      <c r="Q217" s="50"/>
      <c r="R217" s="50"/>
      <c r="S217" s="50"/>
      <c r="T217" s="51"/>
      <c r="U217" s="29"/>
    </row>
    <row r="218" spans="1:21" s="2" customFormat="1" ht="21.75" customHeight="1" x14ac:dyDescent="0.2">
      <c r="A218" s="29"/>
      <c r="B218" s="130"/>
      <c r="C218" s="131">
        <v>31</v>
      </c>
      <c r="D218" s="131" t="s">
        <v>111</v>
      </c>
      <c r="E218" s="132" t="s">
        <v>461</v>
      </c>
      <c r="F218" s="133" t="s">
        <v>462</v>
      </c>
      <c r="G218" s="134" t="s">
        <v>212</v>
      </c>
      <c r="H218" s="135">
        <v>3.0000000000000001E-3</v>
      </c>
      <c r="I218" s="337"/>
      <c r="J218" s="136">
        <f>ROUND(I218*H218,2)</f>
        <v>0</v>
      </c>
      <c r="K218" s="133" t="s">
        <v>115</v>
      </c>
      <c r="L218" s="30"/>
      <c r="M218" s="137" t="s">
        <v>3</v>
      </c>
      <c r="N218" s="138" t="s">
        <v>36</v>
      </c>
      <c r="O218" s="139">
        <v>8.109</v>
      </c>
      <c r="P218" s="139">
        <f>O218*H218</f>
        <v>2.4327000000000001E-2</v>
      </c>
      <c r="Q218" s="139">
        <v>0</v>
      </c>
      <c r="R218" s="139">
        <f>Q218*H218</f>
        <v>0</v>
      </c>
      <c r="S218" s="139">
        <v>0</v>
      </c>
      <c r="T218" s="140">
        <f>S218*H218</f>
        <v>0</v>
      </c>
      <c r="U218" s="29"/>
    </row>
    <row r="219" spans="1:21" s="2" customFormat="1" x14ac:dyDescent="0.2">
      <c r="A219" s="29"/>
      <c r="B219" s="30"/>
      <c r="C219" s="29"/>
      <c r="D219" s="141" t="s">
        <v>117</v>
      </c>
      <c r="E219" s="29"/>
      <c r="F219" s="142" t="s">
        <v>463</v>
      </c>
      <c r="G219" s="29"/>
      <c r="H219" s="29"/>
      <c r="I219" s="29"/>
      <c r="J219" s="29"/>
      <c r="K219" s="29"/>
      <c r="L219" s="30"/>
      <c r="M219" s="143"/>
      <c r="N219" s="144"/>
      <c r="O219" s="50"/>
      <c r="P219" s="50"/>
      <c r="Q219" s="50"/>
      <c r="R219" s="50"/>
      <c r="S219" s="50"/>
      <c r="T219" s="51"/>
      <c r="U219" s="29"/>
    </row>
    <row r="220" spans="1:21" s="13" customFormat="1" x14ac:dyDescent="0.2">
      <c r="B220" s="145"/>
      <c r="D220" s="146" t="s">
        <v>119</v>
      </c>
      <c r="E220" s="147" t="s">
        <v>3</v>
      </c>
      <c r="F220" s="148" t="s">
        <v>606</v>
      </c>
      <c r="H220" s="149">
        <v>3.0000000000000001E-3</v>
      </c>
      <c r="L220" s="145"/>
      <c r="M220" s="150"/>
      <c r="N220" s="151"/>
      <c r="O220" s="151"/>
      <c r="P220" s="151"/>
      <c r="Q220" s="151"/>
      <c r="R220" s="151"/>
      <c r="S220" s="151"/>
      <c r="T220" s="152"/>
    </row>
    <row r="221" spans="1:21" s="12" customFormat="1" ht="22.9" customHeight="1" x14ac:dyDescent="0.2">
      <c r="B221" s="120"/>
      <c r="D221" s="121" t="s">
        <v>64</v>
      </c>
      <c r="E221" s="128" t="s">
        <v>142</v>
      </c>
      <c r="F221" s="128" t="s">
        <v>465</v>
      </c>
      <c r="J221" s="129">
        <f>SUM(J222:J241)</f>
        <v>0</v>
      </c>
      <c r="L221" s="120"/>
      <c r="M221" s="124"/>
      <c r="N221" s="125"/>
      <c r="O221" s="125"/>
      <c r="P221" s="126">
        <f>SUM(P222:P242)</f>
        <v>2.8080000000000007</v>
      </c>
      <c r="Q221" s="125"/>
      <c r="R221" s="126">
        <f>SUM(R222:R242)</f>
        <v>0</v>
      </c>
      <c r="S221" s="125"/>
      <c r="T221" s="127">
        <f>SUM(T222:T242)</f>
        <v>0</v>
      </c>
    </row>
    <row r="222" spans="1:21" s="2" customFormat="1" ht="24.2" customHeight="1" x14ac:dyDescent="0.2">
      <c r="A222" s="29"/>
      <c r="B222" s="130"/>
      <c r="C222" s="131">
        <v>32</v>
      </c>
      <c r="D222" s="131" t="s">
        <v>111</v>
      </c>
      <c r="E222" s="132" t="s">
        <v>466</v>
      </c>
      <c r="F222" s="133" t="s">
        <v>467</v>
      </c>
      <c r="G222" s="134" t="s">
        <v>114</v>
      </c>
      <c r="H222" s="135">
        <v>12</v>
      </c>
      <c r="I222" s="337"/>
      <c r="J222" s="136">
        <f>ROUND(I222*H222,2)</f>
        <v>0</v>
      </c>
      <c r="K222" s="133" t="s">
        <v>115</v>
      </c>
      <c r="L222" s="30"/>
      <c r="M222" s="137" t="s">
        <v>3</v>
      </c>
      <c r="N222" s="138" t="s">
        <v>36</v>
      </c>
      <c r="O222" s="139">
        <v>2.7E-2</v>
      </c>
      <c r="P222" s="139">
        <f>O222*H222</f>
        <v>0.32400000000000001</v>
      </c>
      <c r="Q222" s="139">
        <v>0</v>
      </c>
      <c r="R222" s="139">
        <f>Q222*H222</f>
        <v>0</v>
      </c>
      <c r="S222" s="139">
        <v>0</v>
      </c>
      <c r="T222" s="140">
        <f>S222*H222</f>
        <v>0</v>
      </c>
      <c r="U222" s="29"/>
    </row>
    <row r="223" spans="1:21" s="2" customFormat="1" x14ac:dyDescent="0.2">
      <c r="A223" s="29"/>
      <c r="B223" s="30"/>
      <c r="C223" s="29"/>
      <c r="D223" s="141" t="s">
        <v>117</v>
      </c>
      <c r="E223" s="29"/>
      <c r="F223" s="142" t="s">
        <v>468</v>
      </c>
      <c r="G223" s="29"/>
      <c r="H223" s="29"/>
      <c r="I223" s="29"/>
      <c r="J223" s="29"/>
      <c r="K223" s="29"/>
      <c r="L223" s="30"/>
      <c r="M223" s="143"/>
      <c r="N223" s="144"/>
      <c r="O223" s="50"/>
      <c r="P223" s="50"/>
      <c r="Q223" s="50"/>
      <c r="R223" s="50"/>
      <c r="S223" s="50"/>
      <c r="T223" s="51"/>
      <c r="U223" s="29"/>
    </row>
    <row r="224" spans="1:21" s="13" customFormat="1" x14ac:dyDescent="0.2">
      <c r="B224" s="145"/>
      <c r="D224" s="146" t="s">
        <v>119</v>
      </c>
      <c r="E224" s="147" t="s">
        <v>3</v>
      </c>
      <c r="F224" s="148" t="s">
        <v>651</v>
      </c>
      <c r="H224" s="149">
        <v>4</v>
      </c>
      <c r="L224" s="145"/>
      <c r="M224" s="150"/>
      <c r="N224" s="151"/>
      <c r="O224" s="151"/>
      <c r="P224" s="151"/>
      <c r="Q224" s="151"/>
      <c r="R224" s="151"/>
      <c r="S224" s="151"/>
      <c r="T224" s="152"/>
    </row>
    <row r="225" spans="1:21" s="13" customFormat="1" x14ac:dyDescent="0.2">
      <c r="B225" s="145"/>
      <c r="D225" s="146" t="s">
        <v>119</v>
      </c>
      <c r="E225" s="147" t="s">
        <v>3</v>
      </c>
      <c r="F225" s="148" t="s">
        <v>652</v>
      </c>
      <c r="H225" s="149">
        <v>1</v>
      </c>
      <c r="L225" s="145"/>
      <c r="M225" s="150"/>
      <c r="N225" s="151"/>
      <c r="O225" s="151"/>
      <c r="P225" s="151"/>
      <c r="Q225" s="151"/>
      <c r="R225" s="151"/>
      <c r="S225" s="151"/>
      <c r="T225" s="152"/>
    </row>
    <row r="226" spans="1:21" s="13" customFormat="1" x14ac:dyDescent="0.2">
      <c r="B226" s="145"/>
      <c r="D226" s="146" t="s">
        <v>119</v>
      </c>
      <c r="E226" s="147" t="s">
        <v>3</v>
      </c>
      <c r="F226" s="148" t="s">
        <v>653</v>
      </c>
      <c r="H226" s="149">
        <v>1</v>
      </c>
      <c r="L226" s="145"/>
      <c r="M226" s="150"/>
      <c r="N226" s="151"/>
      <c r="O226" s="151"/>
      <c r="P226" s="151"/>
      <c r="Q226" s="151"/>
      <c r="R226" s="151"/>
      <c r="S226" s="151"/>
      <c r="T226" s="152"/>
    </row>
    <row r="227" spans="1:21" s="13" customFormat="1" x14ac:dyDescent="0.2">
      <c r="B227" s="145"/>
      <c r="D227" s="146" t="s">
        <v>119</v>
      </c>
      <c r="E227" s="147" t="s">
        <v>3</v>
      </c>
      <c r="F227" s="148" t="s">
        <v>654</v>
      </c>
      <c r="H227" s="149">
        <v>4</v>
      </c>
      <c r="L227" s="145"/>
      <c r="M227" s="150"/>
      <c r="N227" s="151"/>
      <c r="O227" s="151"/>
      <c r="P227" s="151"/>
      <c r="Q227" s="151"/>
      <c r="R227" s="151"/>
      <c r="S227" s="151"/>
      <c r="T227" s="152"/>
    </row>
    <row r="228" spans="1:21" s="13" customFormat="1" x14ac:dyDescent="0.2">
      <c r="B228" s="145"/>
      <c r="D228" s="146" t="s">
        <v>119</v>
      </c>
      <c r="E228" s="147" t="s">
        <v>3</v>
      </c>
      <c r="F228" s="148" t="s">
        <v>655</v>
      </c>
      <c r="H228" s="149">
        <v>2</v>
      </c>
      <c r="L228" s="145"/>
      <c r="M228" s="150"/>
      <c r="N228" s="151"/>
      <c r="O228" s="151"/>
      <c r="P228" s="151"/>
      <c r="Q228" s="151"/>
      <c r="R228" s="151"/>
      <c r="S228" s="151"/>
      <c r="T228" s="152"/>
    </row>
    <row r="229" spans="1:21" s="14" customFormat="1" x14ac:dyDescent="0.2">
      <c r="B229" s="153"/>
      <c r="D229" s="146" t="s">
        <v>119</v>
      </c>
      <c r="E229" s="154" t="s">
        <v>3</v>
      </c>
      <c r="F229" s="155" t="s">
        <v>125</v>
      </c>
      <c r="H229" s="156">
        <v>12</v>
      </c>
      <c r="L229" s="153"/>
      <c r="M229" s="157"/>
      <c r="N229" s="158"/>
      <c r="O229" s="158"/>
      <c r="P229" s="158"/>
      <c r="Q229" s="158"/>
      <c r="R229" s="158"/>
      <c r="S229" s="158"/>
      <c r="T229" s="159"/>
    </row>
    <row r="230" spans="1:21" s="2" customFormat="1" ht="21.75" customHeight="1" x14ac:dyDescent="0.2">
      <c r="A230" s="29"/>
      <c r="B230" s="130"/>
      <c r="C230" s="131">
        <v>33</v>
      </c>
      <c r="D230" s="131" t="s">
        <v>111</v>
      </c>
      <c r="E230" s="132" t="s">
        <v>469</v>
      </c>
      <c r="F230" s="133" t="s">
        <v>470</v>
      </c>
      <c r="G230" s="134" t="s">
        <v>114</v>
      </c>
      <c r="H230" s="135">
        <v>12</v>
      </c>
      <c r="I230" s="337"/>
      <c r="J230" s="136">
        <f>ROUND(I230*H230,2)</f>
        <v>0</v>
      </c>
      <c r="K230" s="133" t="s">
        <v>115</v>
      </c>
      <c r="L230" s="30"/>
      <c r="M230" s="137" t="s">
        <v>3</v>
      </c>
      <c r="N230" s="138" t="s">
        <v>36</v>
      </c>
      <c r="O230" s="139">
        <v>2.9000000000000001E-2</v>
      </c>
      <c r="P230" s="139">
        <f>O230*H230</f>
        <v>0.34800000000000003</v>
      </c>
      <c r="Q230" s="139">
        <v>0</v>
      </c>
      <c r="R230" s="139">
        <f>Q230*H230</f>
        <v>0</v>
      </c>
      <c r="S230" s="139">
        <v>0</v>
      </c>
      <c r="T230" s="140">
        <f>S230*H230</f>
        <v>0</v>
      </c>
      <c r="U230" s="29"/>
    </row>
    <row r="231" spans="1:21" s="2" customFormat="1" x14ac:dyDescent="0.2">
      <c r="A231" s="29"/>
      <c r="B231" s="30"/>
      <c r="C231" s="29"/>
      <c r="D231" s="141" t="s">
        <v>117</v>
      </c>
      <c r="E231" s="29"/>
      <c r="F231" s="142" t="s">
        <v>471</v>
      </c>
      <c r="G231" s="29"/>
      <c r="H231" s="29"/>
      <c r="I231" s="29"/>
      <c r="J231" s="29"/>
      <c r="K231" s="29"/>
      <c r="L231" s="30"/>
      <c r="M231" s="143"/>
      <c r="N231" s="144"/>
      <c r="O231" s="50"/>
      <c r="P231" s="50"/>
      <c r="Q231" s="50"/>
      <c r="R231" s="50"/>
      <c r="S231" s="50"/>
      <c r="T231" s="51"/>
      <c r="U231" s="29"/>
    </row>
    <row r="232" spans="1:21" s="2" customFormat="1" ht="24.2" customHeight="1" x14ac:dyDescent="0.2">
      <c r="A232" s="29"/>
      <c r="B232" s="130"/>
      <c r="C232" s="131">
        <v>34</v>
      </c>
      <c r="D232" s="131" t="s">
        <v>111</v>
      </c>
      <c r="E232" s="132" t="s">
        <v>472</v>
      </c>
      <c r="F232" s="133" t="s">
        <v>473</v>
      </c>
      <c r="G232" s="134" t="s">
        <v>114</v>
      </c>
      <c r="H232" s="135">
        <v>12</v>
      </c>
      <c r="I232" s="337"/>
      <c r="J232" s="136">
        <f>ROUND(I232*H232,2)</f>
        <v>0</v>
      </c>
      <c r="K232" s="133" t="s">
        <v>115</v>
      </c>
      <c r="L232" s="30"/>
      <c r="M232" s="137" t="s">
        <v>3</v>
      </c>
      <c r="N232" s="138" t="s">
        <v>36</v>
      </c>
      <c r="O232" s="139">
        <v>4.8000000000000001E-2</v>
      </c>
      <c r="P232" s="139">
        <f>O232*H232</f>
        <v>0.57600000000000007</v>
      </c>
      <c r="Q232" s="139">
        <v>0</v>
      </c>
      <c r="R232" s="139">
        <f>Q232*H232</f>
        <v>0</v>
      </c>
      <c r="S232" s="139">
        <v>0</v>
      </c>
      <c r="T232" s="140">
        <f>S232*H232</f>
        <v>0</v>
      </c>
      <c r="U232" s="29"/>
    </row>
    <row r="233" spans="1:21" s="2" customFormat="1" x14ac:dyDescent="0.2">
      <c r="A233" s="29"/>
      <c r="B233" s="30"/>
      <c r="C233" s="29"/>
      <c r="D233" s="141" t="s">
        <v>117</v>
      </c>
      <c r="E233" s="29"/>
      <c r="F233" s="142" t="s">
        <v>474</v>
      </c>
      <c r="G233" s="29"/>
      <c r="H233" s="29"/>
      <c r="I233" s="29"/>
      <c r="J233" s="29"/>
      <c r="K233" s="29"/>
      <c r="L233" s="30"/>
      <c r="M233" s="143"/>
      <c r="N233" s="144"/>
      <c r="O233" s="50"/>
      <c r="P233" s="50"/>
      <c r="Q233" s="50"/>
      <c r="R233" s="50"/>
      <c r="S233" s="50"/>
      <c r="T233" s="51"/>
      <c r="U233" s="29"/>
    </row>
    <row r="234" spans="1:21" s="2" customFormat="1" ht="24.2" customHeight="1" x14ac:dyDescent="0.2">
      <c r="A234" s="29"/>
      <c r="B234" s="130"/>
      <c r="C234" s="131">
        <v>35</v>
      </c>
      <c r="D234" s="131" t="s">
        <v>111</v>
      </c>
      <c r="E234" s="132" t="s">
        <v>475</v>
      </c>
      <c r="F234" s="133" t="s">
        <v>476</v>
      </c>
      <c r="G234" s="134" t="s">
        <v>114</v>
      </c>
      <c r="H234" s="135">
        <v>12</v>
      </c>
      <c r="I234" s="337"/>
      <c r="J234" s="136">
        <f>ROUND(I234*H234,2)</f>
        <v>0</v>
      </c>
      <c r="K234" s="133" t="s">
        <v>115</v>
      </c>
      <c r="L234" s="30"/>
      <c r="M234" s="137" t="s">
        <v>3</v>
      </c>
      <c r="N234" s="138" t="s">
        <v>36</v>
      </c>
      <c r="O234" s="139">
        <v>5.6000000000000001E-2</v>
      </c>
      <c r="P234" s="139">
        <f>O234*H234</f>
        <v>0.67200000000000004</v>
      </c>
      <c r="Q234" s="139">
        <v>0</v>
      </c>
      <c r="R234" s="139">
        <f>Q234*H234</f>
        <v>0</v>
      </c>
      <c r="S234" s="139">
        <v>0</v>
      </c>
      <c r="T234" s="140">
        <f>S234*H234</f>
        <v>0</v>
      </c>
      <c r="U234" s="29"/>
    </row>
    <row r="235" spans="1:21" s="2" customFormat="1" x14ac:dyDescent="0.2">
      <c r="A235" s="29"/>
      <c r="B235" s="30"/>
      <c r="C235" s="29"/>
      <c r="D235" s="141" t="s">
        <v>117</v>
      </c>
      <c r="E235" s="29"/>
      <c r="F235" s="142" t="s">
        <v>477</v>
      </c>
      <c r="G235" s="29"/>
      <c r="H235" s="29"/>
      <c r="I235" s="29"/>
      <c r="J235" s="29"/>
      <c r="K235" s="29"/>
      <c r="L235" s="30"/>
      <c r="M235" s="143"/>
      <c r="N235" s="144"/>
      <c r="O235" s="50"/>
      <c r="P235" s="50"/>
      <c r="Q235" s="50"/>
      <c r="R235" s="50"/>
      <c r="S235" s="50"/>
      <c r="T235" s="51"/>
      <c r="U235" s="29"/>
    </row>
    <row r="236" spans="1:21" s="2" customFormat="1" ht="16.5" customHeight="1" x14ac:dyDescent="0.2">
      <c r="A236" s="29"/>
      <c r="B236" s="130"/>
      <c r="C236" s="131">
        <v>36</v>
      </c>
      <c r="D236" s="131" t="s">
        <v>111</v>
      </c>
      <c r="E236" s="132" t="s">
        <v>478</v>
      </c>
      <c r="F236" s="133" t="s">
        <v>479</v>
      </c>
      <c r="G236" s="134" t="s">
        <v>114</v>
      </c>
      <c r="H236" s="135">
        <v>12</v>
      </c>
      <c r="I236" s="337"/>
      <c r="J236" s="136">
        <f>ROUND(I236*H236,2)</f>
        <v>0</v>
      </c>
      <c r="K236" s="133" t="s">
        <v>115</v>
      </c>
      <c r="L236" s="30"/>
      <c r="M236" s="137" t="s">
        <v>3</v>
      </c>
      <c r="N236" s="138" t="s">
        <v>36</v>
      </c>
      <c r="O236" s="139">
        <v>4.0000000000000001E-3</v>
      </c>
      <c r="P236" s="139">
        <f>O236*H236</f>
        <v>4.8000000000000001E-2</v>
      </c>
      <c r="Q236" s="139">
        <v>0</v>
      </c>
      <c r="R236" s="139">
        <f>Q236*H236</f>
        <v>0</v>
      </c>
      <c r="S236" s="139">
        <v>0</v>
      </c>
      <c r="T236" s="140">
        <f>S236*H236</f>
        <v>0</v>
      </c>
      <c r="U236" s="29"/>
    </row>
    <row r="237" spans="1:21" s="2" customFormat="1" x14ac:dyDescent="0.2">
      <c r="A237" s="29"/>
      <c r="B237" s="30"/>
      <c r="C237" s="29"/>
      <c r="D237" s="141" t="s">
        <v>117</v>
      </c>
      <c r="E237" s="29"/>
      <c r="F237" s="142" t="s">
        <v>480</v>
      </c>
      <c r="G237" s="29"/>
      <c r="H237" s="29"/>
      <c r="I237" s="29"/>
      <c r="J237" s="29"/>
      <c r="K237" s="29"/>
      <c r="L237" s="30"/>
      <c r="M237" s="143"/>
      <c r="N237" s="144"/>
      <c r="O237" s="50"/>
      <c r="P237" s="50"/>
      <c r="Q237" s="50"/>
      <c r="R237" s="50"/>
      <c r="S237" s="50"/>
      <c r="T237" s="51"/>
      <c r="U237" s="29"/>
    </row>
    <row r="238" spans="1:21" s="2" customFormat="1" ht="16.5" customHeight="1" x14ac:dyDescent="0.2">
      <c r="A238" s="29"/>
      <c r="B238" s="130"/>
      <c r="C238" s="131">
        <v>37</v>
      </c>
      <c r="D238" s="131" t="s">
        <v>111</v>
      </c>
      <c r="E238" s="132" t="s">
        <v>481</v>
      </c>
      <c r="F238" s="133" t="s">
        <v>482</v>
      </c>
      <c r="G238" s="134" t="s">
        <v>114</v>
      </c>
      <c r="H238" s="135">
        <v>24</v>
      </c>
      <c r="I238" s="337"/>
      <c r="J238" s="136">
        <f>ROUND(I238*H238,2)</f>
        <v>0</v>
      </c>
      <c r="K238" s="133" t="s">
        <v>115</v>
      </c>
      <c r="L238" s="30"/>
      <c r="M238" s="137" t="s">
        <v>3</v>
      </c>
      <c r="N238" s="138" t="s">
        <v>36</v>
      </c>
      <c r="O238" s="139">
        <v>2E-3</v>
      </c>
      <c r="P238" s="139">
        <f>O238*H238</f>
        <v>4.8000000000000001E-2</v>
      </c>
      <c r="Q238" s="139">
        <v>0</v>
      </c>
      <c r="R238" s="139">
        <f>Q238*H238</f>
        <v>0</v>
      </c>
      <c r="S238" s="139">
        <v>0</v>
      </c>
      <c r="T238" s="140">
        <f>S238*H238</f>
        <v>0</v>
      </c>
      <c r="U238" s="29"/>
    </row>
    <row r="239" spans="1:21" s="2" customFormat="1" x14ac:dyDescent="0.2">
      <c r="A239" s="29"/>
      <c r="B239" s="30"/>
      <c r="C239" s="29"/>
      <c r="D239" s="141" t="s">
        <v>117</v>
      </c>
      <c r="E239" s="29"/>
      <c r="F239" s="142" t="s">
        <v>483</v>
      </c>
      <c r="G239" s="29"/>
      <c r="H239" s="29"/>
      <c r="I239" s="29"/>
      <c r="J239" s="29"/>
      <c r="K239" s="29"/>
      <c r="L239" s="30"/>
      <c r="M239" s="143"/>
      <c r="N239" s="144"/>
      <c r="O239" s="50"/>
      <c r="P239" s="50"/>
      <c r="Q239" s="50"/>
      <c r="R239" s="50"/>
      <c r="S239" s="50"/>
      <c r="T239" s="51"/>
      <c r="U239" s="29"/>
    </row>
    <row r="240" spans="1:21" s="13" customFormat="1" x14ac:dyDescent="0.2">
      <c r="B240" s="145"/>
      <c r="D240" s="146" t="s">
        <v>119</v>
      </c>
      <c r="E240" s="147" t="s">
        <v>3</v>
      </c>
      <c r="F240" s="148" t="s">
        <v>687</v>
      </c>
      <c r="H240" s="149">
        <v>24</v>
      </c>
      <c r="L240" s="145"/>
      <c r="M240" s="150"/>
      <c r="N240" s="151"/>
      <c r="O240" s="151"/>
      <c r="P240" s="151"/>
      <c r="Q240" s="151"/>
      <c r="R240" s="151"/>
      <c r="S240" s="151"/>
      <c r="T240" s="152"/>
    </row>
    <row r="241" spans="1:21" s="2" customFormat="1" ht="24.2" customHeight="1" x14ac:dyDescent="0.2">
      <c r="A241" s="29"/>
      <c r="B241" s="130"/>
      <c r="C241" s="131">
        <v>38</v>
      </c>
      <c r="D241" s="131" t="s">
        <v>111</v>
      </c>
      <c r="E241" s="132" t="s">
        <v>488</v>
      </c>
      <c r="F241" s="133" t="s">
        <v>489</v>
      </c>
      <c r="G241" s="134" t="s">
        <v>114</v>
      </c>
      <c r="H241" s="135">
        <v>12</v>
      </c>
      <c r="I241" s="337"/>
      <c r="J241" s="136">
        <f>ROUND(I241*H241,2)</f>
        <v>0</v>
      </c>
      <c r="K241" s="133" t="s">
        <v>115</v>
      </c>
      <c r="L241" s="30"/>
      <c r="M241" s="137" t="s">
        <v>3</v>
      </c>
      <c r="N241" s="138" t="s">
        <v>36</v>
      </c>
      <c r="O241" s="139">
        <v>6.6000000000000003E-2</v>
      </c>
      <c r="P241" s="139">
        <f>O241*H241</f>
        <v>0.79200000000000004</v>
      </c>
      <c r="Q241" s="139">
        <v>0</v>
      </c>
      <c r="R241" s="139">
        <f>Q241*H241</f>
        <v>0</v>
      </c>
      <c r="S241" s="139">
        <v>0</v>
      </c>
      <c r="T241" s="140">
        <f>S241*H241</f>
        <v>0</v>
      </c>
      <c r="U241" s="29"/>
    </row>
    <row r="242" spans="1:21" s="2" customFormat="1" x14ac:dyDescent="0.2">
      <c r="A242" s="29"/>
      <c r="B242" s="30"/>
      <c r="C242" s="29"/>
      <c r="D242" s="141" t="s">
        <v>117</v>
      </c>
      <c r="E242" s="29"/>
      <c r="F242" s="142" t="s">
        <v>490</v>
      </c>
      <c r="G242" s="29"/>
      <c r="H242" s="29"/>
      <c r="I242" s="29"/>
      <c r="J242" s="29"/>
      <c r="K242" s="29"/>
      <c r="L242" s="30"/>
      <c r="M242" s="143"/>
      <c r="N242" s="144"/>
      <c r="O242" s="50"/>
      <c r="P242" s="50"/>
      <c r="Q242" s="50"/>
      <c r="R242" s="50"/>
      <c r="S242" s="50"/>
      <c r="T242" s="51"/>
      <c r="U242" s="29"/>
    </row>
    <row r="243" spans="1:21" s="12" customFormat="1" ht="22.9" customHeight="1" x14ac:dyDescent="0.2">
      <c r="B243" s="120"/>
      <c r="D243" s="121" t="s">
        <v>64</v>
      </c>
      <c r="E243" s="128" t="s">
        <v>167</v>
      </c>
      <c r="F243" s="128" t="s">
        <v>255</v>
      </c>
      <c r="J243" s="129">
        <f>SUM(J244:J288)</f>
        <v>0</v>
      </c>
      <c r="L243" s="120"/>
      <c r="M243" s="124"/>
      <c r="N243" s="125"/>
      <c r="O243" s="125"/>
      <c r="P243" s="126">
        <f>SUM(P244:P288)</f>
        <v>53.676000000000002</v>
      </c>
      <c r="Q243" s="125"/>
      <c r="R243" s="126">
        <f>SUM(R244:R288)</f>
        <v>1.3152263400000002</v>
      </c>
      <c r="S243" s="125"/>
      <c r="T243" s="127">
        <f>SUM(T244:T288)</f>
        <v>0</v>
      </c>
    </row>
    <row r="244" spans="1:21" s="2" customFormat="1" ht="24.2" customHeight="1" x14ac:dyDescent="0.2">
      <c r="A244" s="29"/>
      <c r="B244" s="130"/>
      <c r="C244" s="131">
        <v>39</v>
      </c>
      <c r="D244" s="131" t="s">
        <v>111</v>
      </c>
      <c r="E244" s="132" t="s">
        <v>256</v>
      </c>
      <c r="F244" s="133" t="s">
        <v>257</v>
      </c>
      <c r="G244" s="134" t="s">
        <v>258</v>
      </c>
      <c r="H244" s="135">
        <v>1</v>
      </c>
      <c r="I244" s="337"/>
      <c r="J244" s="136">
        <f>ROUND(I244*H244,2)</f>
        <v>0</v>
      </c>
      <c r="K244" s="133" t="s">
        <v>115</v>
      </c>
      <c r="L244" s="30"/>
      <c r="M244" s="137" t="s">
        <v>3</v>
      </c>
      <c r="N244" s="138" t="s">
        <v>36</v>
      </c>
      <c r="O244" s="139">
        <v>0.75900000000000001</v>
      </c>
      <c r="P244" s="139">
        <f>O244*H244</f>
        <v>0.75900000000000001</v>
      </c>
      <c r="Q244" s="139">
        <v>1.6692E-3</v>
      </c>
      <c r="R244" s="139">
        <f>Q244*H244</f>
        <v>1.6692E-3</v>
      </c>
      <c r="S244" s="139">
        <v>0</v>
      </c>
      <c r="T244" s="140">
        <f>S244*H244</f>
        <v>0</v>
      </c>
      <c r="U244" s="29"/>
    </row>
    <row r="245" spans="1:21" s="2" customFormat="1" x14ac:dyDescent="0.2">
      <c r="A245" s="29"/>
      <c r="B245" s="30"/>
      <c r="C245" s="29"/>
      <c r="D245" s="141" t="s">
        <v>117</v>
      </c>
      <c r="E245" s="29"/>
      <c r="F245" s="142" t="s">
        <v>259</v>
      </c>
      <c r="G245" s="29"/>
      <c r="H245" s="29"/>
      <c r="I245" s="29"/>
      <c r="J245" s="29"/>
      <c r="K245" s="29"/>
      <c r="L245" s="30"/>
      <c r="M245" s="143"/>
      <c r="N245" s="144"/>
      <c r="O245" s="50"/>
      <c r="P245" s="50"/>
      <c r="Q245" s="50"/>
      <c r="R245" s="50"/>
      <c r="S245" s="50"/>
      <c r="T245" s="51"/>
      <c r="U245" s="29"/>
    </row>
    <row r="246" spans="1:21" s="2" customFormat="1" ht="44.25" customHeight="1" x14ac:dyDescent="0.2">
      <c r="A246" s="29"/>
      <c r="B246" s="130"/>
      <c r="C246" s="160">
        <v>40</v>
      </c>
      <c r="D246" s="160" t="s">
        <v>188</v>
      </c>
      <c r="E246" s="161" t="s">
        <v>491</v>
      </c>
      <c r="F246" s="162" t="s">
        <v>492</v>
      </c>
      <c r="G246" s="163" t="s">
        <v>258</v>
      </c>
      <c r="H246" s="164">
        <v>1</v>
      </c>
      <c r="I246" s="338"/>
      <c r="J246" s="165">
        <f>ROUND(I246*H246,2)</f>
        <v>0</v>
      </c>
      <c r="K246" s="162" t="s">
        <v>3</v>
      </c>
      <c r="L246" s="166"/>
      <c r="M246" s="167" t="s">
        <v>3</v>
      </c>
      <c r="N246" s="168" t="s">
        <v>36</v>
      </c>
      <c r="O246" s="139">
        <v>0</v>
      </c>
      <c r="P246" s="139">
        <f>O246*H246</f>
        <v>0</v>
      </c>
      <c r="Q246" s="139">
        <v>1.6400000000000001E-2</v>
      </c>
      <c r="R246" s="139">
        <f>Q246*H246</f>
        <v>1.6400000000000001E-2</v>
      </c>
      <c r="S246" s="139">
        <v>0</v>
      </c>
      <c r="T246" s="140">
        <f>S246*H246</f>
        <v>0</v>
      </c>
      <c r="U246" s="29"/>
    </row>
    <row r="247" spans="1:21" s="13" customFormat="1" x14ac:dyDescent="0.2">
      <c r="B247" s="145"/>
      <c r="D247" s="146" t="s">
        <v>119</v>
      </c>
      <c r="E247" s="147" t="s">
        <v>3</v>
      </c>
      <c r="F247" s="148" t="s">
        <v>610</v>
      </c>
      <c r="H247" s="149">
        <v>1</v>
      </c>
      <c r="L247" s="145"/>
      <c r="M247" s="150"/>
      <c r="N247" s="151"/>
      <c r="O247" s="151"/>
      <c r="P247" s="151"/>
      <c r="Q247" s="151"/>
      <c r="R247" s="151"/>
      <c r="S247" s="151"/>
      <c r="T247" s="152"/>
    </row>
    <row r="248" spans="1:21" s="2" customFormat="1" ht="24.2" customHeight="1" x14ac:dyDescent="0.2">
      <c r="A248" s="29"/>
      <c r="B248" s="130"/>
      <c r="C248" s="131">
        <v>41</v>
      </c>
      <c r="D248" s="131" t="s">
        <v>111</v>
      </c>
      <c r="E248" s="132" t="s">
        <v>688</v>
      </c>
      <c r="F248" s="133" t="s">
        <v>689</v>
      </c>
      <c r="G248" s="134" t="s">
        <v>258</v>
      </c>
      <c r="H248" s="135">
        <v>2</v>
      </c>
      <c r="I248" s="337"/>
      <c r="J248" s="136">
        <f>ROUND(I248*H248,2)</f>
        <v>0</v>
      </c>
      <c r="K248" s="133" t="s">
        <v>115</v>
      </c>
      <c r="L248" s="30"/>
      <c r="M248" s="137" t="s">
        <v>3</v>
      </c>
      <c r="N248" s="138" t="s">
        <v>36</v>
      </c>
      <c r="O248" s="139">
        <v>0.625</v>
      </c>
      <c r="P248" s="139">
        <f>O248*H248</f>
        <v>1.25</v>
      </c>
      <c r="Q248" s="139">
        <v>0</v>
      </c>
      <c r="R248" s="139">
        <f>Q248*H248</f>
        <v>0</v>
      </c>
      <c r="S248" s="139">
        <v>0</v>
      </c>
      <c r="T248" s="140">
        <f>S248*H248</f>
        <v>0</v>
      </c>
      <c r="U248" s="29"/>
    </row>
    <row r="249" spans="1:21" s="2" customFormat="1" x14ac:dyDescent="0.2">
      <c r="A249" s="29"/>
      <c r="B249" s="30"/>
      <c r="C249" s="29"/>
      <c r="D249" s="141" t="s">
        <v>117</v>
      </c>
      <c r="E249" s="29"/>
      <c r="F249" s="142" t="s">
        <v>690</v>
      </c>
      <c r="G249" s="29"/>
      <c r="H249" s="29"/>
      <c r="I249" s="29"/>
      <c r="J249" s="29"/>
      <c r="K249" s="29"/>
      <c r="L249" s="30"/>
      <c r="M249" s="143"/>
      <c r="N249" s="144"/>
      <c r="O249" s="50"/>
      <c r="P249" s="50"/>
      <c r="Q249" s="50"/>
      <c r="R249" s="50"/>
      <c r="S249" s="50"/>
      <c r="T249" s="51"/>
      <c r="U249" s="29"/>
    </row>
    <row r="250" spans="1:21" s="13" customFormat="1" x14ac:dyDescent="0.2">
      <c r="B250" s="145"/>
      <c r="D250" s="146" t="s">
        <v>119</v>
      </c>
      <c r="E250" s="147" t="s">
        <v>3</v>
      </c>
      <c r="F250" s="148" t="s">
        <v>691</v>
      </c>
      <c r="H250" s="149">
        <v>2</v>
      </c>
      <c r="L250" s="145"/>
      <c r="M250" s="150"/>
      <c r="N250" s="151"/>
      <c r="O250" s="151"/>
      <c r="P250" s="151"/>
      <c r="Q250" s="151"/>
      <c r="R250" s="151"/>
      <c r="S250" s="151"/>
      <c r="T250" s="152"/>
    </row>
    <row r="251" spans="1:21" s="2" customFormat="1" ht="16.5" customHeight="1" x14ac:dyDescent="0.2">
      <c r="A251" s="29"/>
      <c r="B251" s="130"/>
      <c r="C251" s="160">
        <v>42</v>
      </c>
      <c r="D251" s="160" t="s">
        <v>188</v>
      </c>
      <c r="E251" s="161" t="s">
        <v>692</v>
      </c>
      <c r="F251" s="162" t="s">
        <v>693</v>
      </c>
      <c r="G251" s="163" t="s">
        <v>258</v>
      </c>
      <c r="H251" s="164">
        <v>2</v>
      </c>
      <c r="I251" s="338"/>
      <c r="J251" s="165">
        <f>ROUND(I251*H251,2)</f>
        <v>0</v>
      </c>
      <c r="K251" s="162" t="s">
        <v>115</v>
      </c>
      <c r="L251" s="166"/>
      <c r="M251" s="167" t="s">
        <v>3</v>
      </c>
      <c r="N251" s="168" t="s">
        <v>36</v>
      </c>
      <c r="O251" s="139">
        <v>0</v>
      </c>
      <c r="P251" s="139">
        <f>O251*H251</f>
        <v>0</v>
      </c>
      <c r="Q251" s="139">
        <v>4.8000000000000001E-4</v>
      </c>
      <c r="R251" s="139">
        <f>Q251*H251</f>
        <v>9.6000000000000002E-4</v>
      </c>
      <c r="S251" s="139">
        <v>0</v>
      </c>
      <c r="T251" s="140">
        <f>S251*H251</f>
        <v>0</v>
      </c>
      <c r="U251" s="29"/>
    </row>
    <row r="252" spans="1:21" s="2" customFormat="1" ht="16.5" customHeight="1" x14ac:dyDescent="0.2">
      <c r="A252" s="29"/>
      <c r="B252" s="130"/>
      <c r="C252" s="160">
        <v>43</v>
      </c>
      <c r="D252" s="160" t="s">
        <v>188</v>
      </c>
      <c r="E252" s="161" t="s">
        <v>694</v>
      </c>
      <c r="F252" s="162" t="s">
        <v>695</v>
      </c>
      <c r="G252" s="163" t="s">
        <v>258</v>
      </c>
      <c r="H252" s="164">
        <v>2</v>
      </c>
      <c r="I252" s="338"/>
      <c r="J252" s="165">
        <f>ROUND(I252*H252,2)</f>
        <v>0</v>
      </c>
      <c r="K252" s="162" t="s">
        <v>115</v>
      </c>
      <c r="L252" s="166"/>
      <c r="M252" s="167" t="s">
        <v>3</v>
      </c>
      <c r="N252" s="168" t="s">
        <v>36</v>
      </c>
      <c r="O252" s="139">
        <v>0</v>
      </c>
      <c r="P252" s="139">
        <f>O252*H252</f>
        <v>0</v>
      </c>
      <c r="Q252" s="139">
        <v>3.5999999999999999E-3</v>
      </c>
      <c r="R252" s="139">
        <f>Q252*H252</f>
        <v>7.1999999999999998E-3</v>
      </c>
      <c r="S252" s="139">
        <v>0</v>
      </c>
      <c r="T252" s="140">
        <f>S252*H252</f>
        <v>0</v>
      </c>
      <c r="U252" s="29"/>
    </row>
    <row r="253" spans="1:21" s="2" customFormat="1" ht="16.5" customHeight="1" x14ac:dyDescent="0.2">
      <c r="A253" s="29"/>
      <c r="B253" s="130"/>
      <c r="C253" s="131">
        <v>44</v>
      </c>
      <c r="D253" s="131" t="s">
        <v>111</v>
      </c>
      <c r="E253" s="132" t="s">
        <v>507</v>
      </c>
      <c r="F253" s="133" t="s">
        <v>508</v>
      </c>
      <c r="G253" s="134" t="s">
        <v>258</v>
      </c>
      <c r="H253" s="135">
        <v>5</v>
      </c>
      <c r="I253" s="337"/>
      <c r="J253" s="136">
        <f>ROUND(I253*H253,2)</f>
        <v>0</v>
      </c>
      <c r="K253" s="133" t="s">
        <v>115</v>
      </c>
      <c r="L253" s="30"/>
      <c r="M253" s="137" t="s">
        <v>3</v>
      </c>
      <c r="N253" s="138" t="s">
        <v>36</v>
      </c>
      <c r="O253" s="139">
        <v>0.41199999999999998</v>
      </c>
      <c r="P253" s="139">
        <f>O253*H253</f>
        <v>2.06</v>
      </c>
      <c r="Q253" s="139">
        <v>2.4000000000000001E-4</v>
      </c>
      <c r="R253" s="139">
        <f>Q253*H253</f>
        <v>1.2000000000000001E-3</v>
      </c>
      <c r="S253" s="139">
        <v>0</v>
      </c>
      <c r="T253" s="140">
        <f>S253*H253</f>
        <v>0</v>
      </c>
      <c r="U253" s="29"/>
    </row>
    <row r="254" spans="1:21" s="2" customFormat="1" x14ac:dyDescent="0.2">
      <c r="A254" s="29"/>
      <c r="B254" s="30"/>
      <c r="C254" s="29"/>
      <c r="D254" s="141" t="s">
        <v>117</v>
      </c>
      <c r="E254" s="29"/>
      <c r="F254" s="142" t="s">
        <v>509</v>
      </c>
      <c r="G254" s="29"/>
      <c r="H254" s="29"/>
      <c r="I254" s="29"/>
      <c r="J254" s="29"/>
      <c r="K254" s="29"/>
      <c r="L254" s="30"/>
      <c r="M254" s="143"/>
      <c r="N254" s="144"/>
      <c r="O254" s="50"/>
      <c r="P254" s="50"/>
      <c r="Q254" s="50"/>
      <c r="R254" s="50"/>
      <c r="S254" s="50"/>
      <c r="T254" s="51"/>
      <c r="U254" s="29"/>
    </row>
    <row r="255" spans="1:21" s="13" customFormat="1" x14ac:dyDescent="0.2">
      <c r="B255" s="145"/>
      <c r="D255" s="146" t="s">
        <v>119</v>
      </c>
      <c r="E255" s="147" t="s">
        <v>3</v>
      </c>
      <c r="F255" s="148" t="s">
        <v>696</v>
      </c>
      <c r="H255" s="149">
        <v>5</v>
      </c>
      <c r="L255" s="145"/>
      <c r="M255" s="150"/>
      <c r="N255" s="151"/>
      <c r="O255" s="151"/>
      <c r="P255" s="151"/>
      <c r="Q255" s="151"/>
      <c r="R255" s="151"/>
      <c r="S255" s="151"/>
      <c r="T255" s="152"/>
    </row>
    <row r="256" spans="1:21" s="2" customFormat="1" ht="24.2" customHeight="1" x14ac:dyDescent="0.2">
      <c r="A256" s="29"/>
      <c r="B256" s="130"/>
      <c r="C256" s="160">
        <v>45</v>
      </c>
      <c r="D256" s="160" t="s">
        <v>188</v>
      </c>
      <c r="E256" s="161" t="s">
        <v>514</v>
      </c>
      <c r="F256" s="162" t="s">
        <v>515</v>
      </c>
      <c r="G256" s="163" t="s">
        <v>258</v>
      </c>
      <c r="H256" s="164">
        <v>5</v>
      </c>
      <c r="I256" s="338"/>
      <c r="J256" s="165">
        <f>ROUND(I256*H256,2)</f>
        <v>0</v>
      </c>
      <c r="K256" s="162" t="s">
        <v>3</v>
      </c>
      <c r="L256" s="166"/>
      <c r="M256" s="167" t="s">
        <v>3</v>
      </c>
      <c r="N256" s="168" t="s">
        <v>36</v>
      </c>
      <c r="O256" s="139">
        <v>0</v>
      </c>
      <c r="P256" s="139">
        <f>O256*H256</f>
        <v>0</v>
      </c>
      <c r="Q256" s="139">
        <v>2.2100000000000002E-3</v>
      </c>
      <c r="R256" s="139">
        <f>Q256*H256</f>
        <v>1.1050000000000001E-2</v>
      </c>
      <c r="S256" s="139">
        <v>0</v>
      </c>
      <c r="T256" s="140">
        <f>S256*H256</f>
        <v>0</v>
      </c>
      <c r="U256" s="29"/>
    </row>
    <row r="257" spans="1:21" s="2" customFormat="1" ht="21.75" customHeight="1" x14ac:dyDescent="0.2">
      <c r="A257" s="29"/>
      <c r="B257" s="130"/>
      <c r="C257" s="131">
        <v>46</v>
      </c>
      <c r="D257" s="131" t="s">
        <v>111</v>
      </c>
      <c r="E257" s="132" t="s">
        <v>517</v>
      </c>
      <c r="F257" s="133" t="s">
        <v>518</v>
      </c>
      <c r="G257" s="134" t="s">
        <v>258</v>
      </c>
      <c r="H257" s="135">
        <v>5</v>
      </c>
      <c r="I257" s="337"/>
      <c r="J257" s="136">
        <f>ROUND(I257*H257,2)</f>
        <v>0</v>
      </c>
      <c r="K257" s="133" t="s">
        <v>115</v>
      </c>
      <c r="L257" s="30"/>
      <c r="M257" s="137" t="s">
        <v>3</v>
      </c>
      <c r="N257" s="138" t="s">
        <v>36</v>
      </c>
      <c r="O257" s="139">
        <v>0.4</v>
      </c>
      <c r="P257" s="139">
        <f>O257*H257</f>
        <v>2</v>
      </c>
      <c r="Q257" s="139">
        <v>2.4000000000000001E-4</v>
      </c>
      <c r="R257" s="139">
        <f>Q257*H257</f>
        <v>1.2000000000000001E-3</v>
      </c>
      <c r="S257" s="139">
        <v>0</v>
      </c>
      <c r="T257" s="140">
        <f>S257*H257</f>
        <v>0</v>
      </c>
      <c r="U257" s="29"/>
    </row>
    <row r="258" spans="1:21" s="2" customFormat="1" x14ac:dyDescent="0.2">
      <c r="A258" s="29"/>
      <c r="B258" s="30"/>
      <c r="C258" s="29"/>
      <c r="D258" s="141" t="s">
        <v>117</v>
      </c>
      <c r="E258" s="29"/>
      <c r="F258" s="142" t="s">
        <v>519</v>
      </c>
      <c r="G258" s="29"/>
      <c r="H258" s="29"/>
      <c r="I258" s="29"/>
      <c r="J258" s="29"/>
      <c r="K258" s="29"/>
      <c r="L258" s="30"/>
      <c r="M258" s="143"/>
      <c r="N258" s="144"/>
      <c r="O258" s="50"/>
      <c r="P258" s="50"/>
      <c r="Q258" s="50"/>
      <c r="R258" s="50"/>
      <c r="S258" s="50"/>
      <c r="T258" s="51"/>
      <c r="U258" s="29"/>
    </row>
    <row r="259" spans="1:21" s="2" customFormat="1" ht="24.2" customHeight="1" x14ac:dyDescent="0.2">
      <c r="A259" s="29"/>
      <c r="B259" s="130"/>
      <c r="C259" s="160">
        <v>47</v>
      </c>
      <c r="D259" s="160" t="s">
        <v>188</v>
      </c>
      <c r="E259" s="161" t="s">
        <v>520</v>
      </c>
      <c r="F259" s="162" t="s">
        <v>521</v>
      </c>
      <c r="G259" s="163" t="s">
        <v>258</v>
      </c>
      <c r="H259" s="164">
        <v>5</v>
      </c>
      <c r="I259" s="338"/>
      <c r="J259" s="165">
        <f>ROUND(I259*H259,2)</f>
        <v>0</v>
      </c>
      <c r="K259" s="162" t="s">
        <v>3</v>
      </c>
      <c r="L259" s="166"/>
      <c r="M259" s="167" t="s">
        <v>3</v>
      </c>
      <c r="N259" s="168" t="s">
        <v>36</v>
      </c>
      <c r="O259" s="139">
        <v>0</v>
      </c>
      <c r="P259" s="139">
        <f>O259*H259</f>
        <v>0</v>
      </c>
      <c r="Q259" s="139">
        <v>2.6800000000000001E-3</v>
      </c>
      <c r="R259" s="139">
        <f>Q259*H259</f>
        <v>1.34E-2</v>
      </c>
      <c r="S259" s="139">
        <v>0</v>
      </c>
      <c r="T259" s="140">
        <f>S259*H259</f>
        <v>0</v>
      </c>
      <c r="U259" s="29"/>
    </row>
    <row r="260" spans="1:21" s="2" customFormat="1" ht="24.2" customHeight="1" x14ac:dyDescent="0.2">
      <c r="A260" s="29"/>
      <c r="B260" s="130"/>
      <c r="C260" s="131">
        <v>48</v>
      </c>
      <c r="D260" s="131" t="s">
        <v>111</v>
      </c>
      <c r="E260" s="132" t="s">
        <v>522</v>
      </c>
      <c r="F260" s="133" t="s">
        <v>523</v>
      </c>
      <c r="G260" s="134" t="s">
        <v>258</v>
      </c>
      <c r="H260" s="135">
        <v>2</v>
      </c>
      <c r="I260" s="337"/>
      <c r="J260" s="136">
        <f>ROUND(I260*H260,2)</f>
        <v>0</v>
      </c>
      <c r="K260" s="133" t="s">
        <v>115</v>
      </c>
      <c r="L260" s="30"/>
      <c r="M260" s="137" t="s">
        <v>3</v>
      </c>
      <c r="N260" s="138" t="s">
        <v>36</v>
      </c>
      <c r="O260" s="139">
        <v>1.554</v>
      </c>
      <c r="P260" s="139">
        <f>O260*H260</f>
        <v>3.1080000000000001</v>
      </c>
      <c r="Q260" s="139">
        <v>1.61652E-3</v>
      </c>
      <c r="R260" s="139">
        <f>Q260*H260</f>
        <v>3.23304E-3</v>
      </c>
      <c r="S260" s="139">
        <v>0</v>
      </c>
      <c r="T260" s="140">
        <f>S260*H260</f>
        <v>0</v>
      </c>
      <c r="U260" s="29"/>
    </row>
    <row r="261" spans="1:21" s="2" customFormat="1" x14ac:dyDescent="0.2">
      <c r="A261" s="29"/>
      <c r="B261" s="30"/>
      <c r="C261" s="29"/>
      <c r="D261" s="141" t="s">
        <v>117</v>
      </c>
      <c r="E261" s="29"/>
      <c r="F261" s="142" t="s">
        <v>524</v>
      </c>
      <c r="G261" s="29"/>
      <c r="H261" s="29"/>
      <c r="I261" s="29"/>
      <c r="J261" s="29"/>
      <c r="K261" s="29"/>
      <c r="L261" s="30"/>
      <c r="M261" s="143"/>
      <c r="N261" s="144"/>
      <c r="O261" s="50"/>
      <c r="P261" s="50"/>
      <c r="Q261" s="50"/>
      <c r="R261" s="50"/>
      <c r="S261" s="50"/>
      <c r="T261" s="51"/>
      <c r="U261" s="29"/>
    </row>
    <row r="262" spans="1:21" s="13" customFormat="1" x14ac:dyDescent="0.2">
      <c r="B262" s="145"/>
      <c r="D262" s="146" t="s">
        <v>119</v>
      </c>
      <c r="E262" s="147" t="s">
        <v>3</v>
      </c>
      <c r="F262" s="148" t="s">
        <v>525</v>
      </c>
      <c r="H262" s="149">
        <v>2</v>
      </c>
      <c r="L262" s="145"/>
      <c r="M262" s="150"/>
      <c r="N262" s="151"/>
      <c r="O262" s="151"/>
      <c r="P262" s="151"/>
      <c r="Q262" s="151"/>
      <c r="R262" s="151"/>
      <c r="S262" s="151"/>
      <c r="T262" s="152"/>
    </row>
    <row r="263" spans="1:21" s="2" customFormat="1" ht="37.9" customHeight="1" x14ac:dyDescent="0.2">
      <c r="A263" s="29"/>
      <c r="B263" s="130"/>
      <c r="C263" s="160">
        <v>49</v>
      </c>
      <c r="D263" s="160" t="s">
        <v>188</v>
      </c>
      <c r="E263" s="161" t="s">
        <v>526</v>
      </c>
      <c r="F263" s="162" t="s">
        <v>527</v>
      </c>
      <c r="G263" s="163" t="s">
        <v>258</v>
      </c>
      <c r="H263" s="164">
        <v>2</v>
      </c>
      <c r="I263" s="338"/>
      <c r="J263" s="165">
        <f>ROUND(I263*H263,2)</f>
        <v>0</v>
      </c>
      <c r="K263" s="162" t="s">
        <v>3</v>
      </c>
      <c r="L263" s="166"/>
      <c r="M263" s="167" t="s">
        <v>3</v>
      </c>
      <c r="N263" s="168" t="s">
        <v>36</v>
      </c>
      <c r="O263" s="139">
        <v>0</v>
      </c>
      <c r="P263" s="139">
        <f>O263*H263</f>
        <v>0</v>
      </c>
      <c r="Q263" s="139">
        <v>1.8499999999999999E-2</v>
      </c>
      <c r="R263" s="139">
        <f>Q263*H263</f>
        <v>3.6999999999999998E-2</v>
      </c>
      <c r="S263" s="139">
        <v>0</v>
      </c>
      <c r="T263" s="140">
        <f>S263*H263</f>
        <v>0</v>
      </c>
      <c r="U263" s="29"/>
    </row>
    <row r="264" spans="1:21" s="2" customFormat="1" ht="24.2" customHeight="1" x14ac:dyDescent="0.2">
      <c r="A264" s="29"/>
      <c r="B264" s="130"/>
      <c r="C264" s="160">
        <v>50</v>
      </c>
      <c r="D264" s="160" t="s">
        <v>188</v>
      </c>
      <c r="E264" s="161" t="s">
        <v>528</v>
      </c>
      <c r="F264" s="162" t="s">
        <v>529</v>
      </c>
      <c r="G264" s="163" t="s">
        <v>258</v>
      </c>
      <c r="H264" s="164">
        <v>2</v>
      </c>
      <c r="I264" s="338"/>
      <c r="J264" s="165">
        <f>ROUND(I264*H264,2)</f>
        <v>0</v>
      </c>
      <c r="K264" s="162" t="s">
        <v>3</v>
      </c>
      <c r="L264" s="166"/>
      <c r="M264" s="167" t="s">
        <v>3</v>
      </c>
      <c r="N264" s="168" t="s">
        <v>36</v>
      </c>
      <c r="O264" s="139">
        <v>0</v>
      </c>
      <c r="P264" s="139">
        <f>O264*H264</f>
        <v>0</v>
      </c>
      <c r="Q264" s="139">
        <v>4.5199999999999997E-3</v>
      </c>
      <c r="R264" s="139">
        <f>Q264*H264</f>
        <v>9.0399999999999994E-3</v>
      </c>
      <c r="S264" s="139">
        <v>0</v>
      </c>
      <c r="T264" s="140">
        <f>S264*H264</f>
        <v>0</v>
      </c>
      <c r="U264" s="29"/>
    </row>
    <row r="265" spans="1:21" s="2" customFormat="1" ht="16.5" customHeight="1" x14ac:dyDescent="0.2">
      <c r="A265" s="29"/>
      <c r="B265" s="130"/>
      <c r="C265" s="131">
        <v>51</v>
      </c>
      <c r="D265" s="131" t="s">
        <v>111</v>
      </c>
      <c r="E265" s="132" t="s">
        <v>282</v>
      </c>
      <c r="F265" s="133" t="s">
        <v>283</v>
      </c>
      <c r="G265" s="134" t="s">
        <v>258</v>
      </c>
      <c r="H265" s="135">
        <v>1</v>
      </c>
      <c r="I265" s="337"/>
      <c r="J265" s="136">
        <f>ROUND(I265*H265,2)</f>
        <v>0</v>
      </c>
      <c r="K265" s="133" t="s">
        <v>115</v>
      </c>
      <c r="L265" s="30"/>
      <c r="M265" s="137" t="s">
        <v>3</v>
      </c>
      <c r="N265" s="138" t="s">
        <v>36</v>
      </c>
      <c r="O265" s="139">
        <v>1.333</v>
      </c>
      <c r="P265" s="139">
        <f>O265*H265</f>
        <v>1.333</v>
      </c>
      <c r="Q265" s="139">
        <v>1.3600000000000001E-3</v>
      </c>
      <c r="R265" s="139">
        <f>Q265*H265</f>
        <v>1.3600000000000001E-3</v>
      </c>
      <c r="S265" s="139">
        <v>0</v>
      </c>
      <c r="T265" s="140">
        <f>S265*H265</f>
        <v>0</v>
      </c>
      <c r="U265" s="29"/>
    </row>
    <row r="266" spans="1:21" s="2" customFormat="1" x14ac:dyDescent="0.2">
      <c r="A266" s="29"/>
      <c r="B266" s="30"/>
      <c r="C266" s="29"/>
      <c r="D266" s="141" t="s">
        <v>117</v>
      </c>
      <c r="E266" s="29"/>
      <c r="F266" s="142" t="s">
        <v>284</v>
      </c>
      <c r="G266" s="29"/>
      <c r="H266" s="29"/>
      <c r="I266" s="29"/>
      <c r="J266" s="29"/>
      <c r="K266" s="29"/>
      <c r="L266" s="30"/>
      <c r="M266" s="143"/>
      <c r="N266" s="144"/>
      <c r="O266" s="50"/>
      <c r="P266" s="50"/>
      <c r="Q266" s="50"/>
      <c r="R266" s="50"/>
      <c r="S266" s="50"/>
      <c r="T266" s="51"/>
      <c r="U266" s="29"/>
    </row>
    <row r="267" spans="1:21" s="13" customFormat="1" x14ac:dyDescent="0.2">
      <c r="B267" s="145"/>
      <c r="D267" s="146" t="s">
        <v>119</v>
      </c>
      <c r="E267" s="147" t="s">
        <v>3</v>
      </c>
      <c r="F267" s="148" t="s">
        <v>635</v>
      </c>
      <c r="H267" s="149">
        <v>1</v>
      </c>
      <c r="L267" s="145"/>
      <c r="M267" s="150"/>
      <c r="N267" s="151"/>
      <c r="O267" s="151"/>
      <c r="P267" s="151"/>
      <c r="Q267" s="151"/>
      <c r="R267" s="151"/>
      <c r="S267" s="151"/>
      <c r="T267" s="152"/>
    </row>
    <row r="268" spans="1:21" s="2" customFormat="1" ht="33" customHeight="1" x14ac:dyDescent="0.2">
      <c r="A268" s="29"/>
      <c r="B268" s="130"/>
      <c r="C268" s="160">
        <v>52</v>
      </c>
      <c r="D268" s="160" t="s">
        <v>188</v>
      </c>
      <c r="E268" s="161" t="s">
        <v>531</v>
      </c>
      <c r="F268" s="162" t="s">
        <v>532</v>
      </c>
      <c r="G268" s="163" t="s">
        <v>258</v>
      </c>
      <c r="H268" s="164">
        <v>1</v>
      </c>
      <c r="I268" s="338"/>
      <c r="J268" s="165">
        <f>ROUND(I268*H268,2)</f>
        <v>0</v>
      </c>
      <c r="K268" s="162" t="s">
        <v>3</v>
      </c>
      <c r="L268" s="166"/>
      <c r="M268" s="167" t="s">
        <v>3</v>
      </c>
      <c r="N268" s="168" t="s">
        <v>36</v>
      </c>
      <c r="O268" s="139">
        <v>0</v>
      </c>
      <c r="P268" s="139">
        <f>O268*H268</f>
        <v>0</v>
      </c>
      <c r="Q268" s="139">
        <v>3.4000000000000002E-2</v>
      </c>
      <c r="R268" s="139">
        <f>Q268*H268</f>
        <v>3.4000000000000002E-2</v>
      </c>
      <c r="S268" s="139">
        <v>0</v>
      </c>
      <c r="T268" s="140">
        <f>S268*H268</f>
        <v>0</v>
      </c>
      <c r="U268" s="29"/>
    </row>
    <row r="269" spans="1:21" s="2" customFormat="1" ht="24.2" customHeight="1" x14ac:dyDescent="0.2">
      <c r="A269" s="29"/>
      <c r="B269" s="130"/>
      <c r="C269" s="131">
        <v>53</v>
      </c>
      <c r="D269" s="131" t="s">
        <v>111</v>
      </c>
      <c r="E269" s="132" t="s">
        <v>697</v>
      </c>
      <c r="F269" s="133" t="s">
        <v>698</v>
      </c>
      <c r="G269" s="134" t="s">
        <v>258</v>
      </c>
      <c r="H269" s="135">
        <v>5</v>
      </c>
      <c r="I269" s="337"/>
      <c r="J269" s="136">
        <f>ROUND(I269*H269,2)</f>
        <v>0</v>
      </c>
      <c r="K269" s="133" t="s">
        <v>115</v>
      </c>
      <c r="L269" s="30"/>
      <c r="M269" s="137" t="s">
        <v>3</v>
      </c>
      <c r="N269" s="138" t="s">
        <v>36</v>
      </c>
      <c r="O269" s="139">
        <v>3.4740000000000002</v>
      </c>
      <c r="P269" s="139">
        <f>O269*H269</f>
        <v>17.37</v>
      </c>
      <c r="Q269" s="139">
        <v>0</v>
      </c>
      <c r="R269" s="139">
        <f>Q269*H269</f>
        <v>0</v>
      </c>
      <c r="S269" s="139">
        <v>0</v>
      </c>
      <c r="T269" s="140">
        <f>S269*H269</f>
        <v>0</v>
      </c>
      <c r="U269" s="29"/>
    </row>
    <row r="270" spans="1:21" s="2" customFormat="1" x14ac:dyDescent="0.2">
      <c r="A270" s="29"/>
      <c r="B270" s="30"/>
      <c r="C270" s="29"/>
      <c r="D270" s="141" t="s">
        <v>117</v>
      </c>
      <c r="E270" s="29"/>
      <c r="F270" s="142" t="s">
        <v>699</v>
      </c>
      <c r="G270" s="29"/>
      <c r="H270" s="29"/>
      <c r="I270" s="29"/>
      <c r="J270" s="29"/>
      <c r="K270" s="29"/>
      <c r="L270" s="30"/>
      <c r="M270" s="143"/>
      <c r="N270" s="144"/>
      <c r="O270" s="50"/>
      <c r="P270" s="50"/>
      <c r="Q270" s="50"/>
      <c r="R270" s="50"/>
      <c r="S270" s="50"/>
      <c r="T270" s="51"/>
      <c r="U270" s="29"/>
    </row>
    <row r="271" spans="1:21" s="2" customFormat="1" ht="24.2" customHeight="1" x14ac:dyDescent="0.2">
      <c r="A271" s="29"/>
      <c r="B271" s="130"/>
      <c r="C271" s="160">
        <v>54</v>
      </c>
      <c r="D271" s="160" t="s">
        <v>188</v>
      </c>
      <c r="E271" s="161" t="s">
        <v>700</v>
      </c>
      <c r="F271" s="162" t="s">
        <v>701</v>
      </c>
      <c r="G271" s="163" t="s">
        <v>258</v>
      </c>
      <c r="H271" s="164">
        <v>5</v>
      </c>
      <c r="I271" s="338"/>
      <c r="J271" s="165">
        <f>ROUND(I271*H271,2)</f>
        <v>0</v>
      </c>
      <c r="K271" s="162" t="s">
        <v>3</v>
      </c>
      <c r="L271" s="166"/>
      <c r="M271" s="167" t="s">
        <v>3</v>
      </c>
      <c r="N271" s="168" t="s">
        <v>36</v>
      </c>
      <c r="O271" s="139">
        <v>0</v>
      </c>
      <c r="P271" s="139">
        <f>O271*H271</f>
        <v>0</v>
      </c>
      <c r="Q271" s="139">
        <v>2.7000000000000001E-3</v>
      </c>
      <c r="R271" s="139">
        <f>Q271*H271</f>
        <v>1.3500000000000002E-2</v>
      </c>
      <c r="S271" s="139">
        <v>0</v>
      </c>
      <c r="T271" s="140">
        <f>S271*H271</f>
        <v>0</v>
      </c>
      <c r="U271" s="29"/>
    </row>
    <row r="272" spans="1:21" s="2" customFormat="1" ht="16.5" customHeight="1" x14ac:dyDescent="0.2">
      <c r="A272" s="29"/>
      <c r="B272" s="130"/>
      <c r="C272" s="131">
        <v>55</v>
      </c>
      <c r="D272" s="131" t="s">
        <v>111</v>
      </c>
      <c r="E272" s="132" t="s">
        <v>641</v>
      </c>
      <c r="F272" s="133" t="s">
        <v>642</v>
      </c>
      <c r="G272" s="134" t="s">
        <v>175</v>
      </c>
      <c r="H272" s="135">
        <v>142</v>
      </c>
      <c r="I272" s="337"/>
      <c r="J272" s="136">
        <f>ROUND(I272*H272,2)</f>
        <v>0</v>
      </c>
      <c r="K272" s="133" t="s">
        <v>115</v>
      </c>
      <c r="L272" s="30"/>
      <c r="M272" s="137" t="s">
        <v>3</v>
      </c>
      <c r="N272" s="138" t="s">
        <v>36</v>
      </c>
      <c r="O272" s="139">
        <v>4.3999999999999997E-2</v>
      </c>
      <c r="P272" s="139">
        <f>O272*H272</f>
        <v>6.2479999999999993</v>
      </c>
      <c r="Q272" s="139">
        <v>0</v>
      </c>
      <c r="R272" s="139">
        <f>Q272*H272</f>
        <v>0</v>
      </c>
      <c r="S272" s="139">
        <v>0</v>
      </c>
      <c r="T272" s="140">
        <f>S272*H272</f>
        <v>0</v>
      </c>
      <c r="U272" s="29"/>
    </row>
    <row r="273" spans="1:21" s="2" customFormat="1" x14ac:dyDescent="0.2">
      <c r="A273" s="29"/>
      <c r="B273" s="30"/>
      <c r="C273" s="29"/>
      <c r="D273" s="141" t="s">
        <v>117</v>
      </c>
      <c r="E273" s="29"/>
      <c r="F273" s="142" t="s">
        <v>643</v>
      </c>
      <c r="G273" s="29"/>
      <c r="H273" s="29"/>
      <c r="I273" s="29"/>
      <c r="J273" s="29"/>
      <c r="K273" s="29"/>
      <c r="L273" s="30"/>
      <c r="M273" s="143"/>
      <c r="N273" s="144"/>
      <c r="O273" s="50"/>
      <c r="P273" s="50"/>
      <c r="Q273" s="50"/>
      <c r="R273" s="50"/>
      <c r="S273" s="50"/>
      <c r="T273" s="51"/>
      <c r="U273" s="29"/>
    </row>
    <row r="274" spans="1:21" s="2" customFormat="1" ht="16.5" customHeight="1" x14ac:dyDescent="0.2">
      <c r="A274" s="29"/>
      <c r="B274" s="130"/>
      <c r="C274" s="131">
        <v>56</v>
      </c>
      <c r="D274" s="131" t="s">
        <v>111</v>
      </c>
      <c r="E274" s="132" t="s">
        <v>297</v>
      </c>
      <c r="F274" s="133" t="s">
        <v>298</v>
      </c>
      <c r="G274" s="134" t="s">
        <v>175</v>
      </c>
      <c r="H274" s="135">
        <v>142</v>
      </c>
      <c r="I274" s="337"/>
      <c r="J274" s="136">
        <f>ROUND(I274*H274,2)</f>
        <v>0</v>
      </c>
      <c r="K274" s="133" t="s">
        <v>115</v>
      </c>
      <c r="L274" s="30"/>
      <c r="M274" s="137" t="s">
        <v>3</v>
      </c>
      <c r="N274" s="138" t="s">
        <v>36</v>
      </c>
      <c r="O274" s="139">
        <v>7.9000000000000001E-2</v>
      </c>
      <c r="P274" s="139">
        <f>O274*H274</f>
        <v>11.218</v>
      </c>
      <c r="Q274" s="139">
        <v>5.5000000000000003E-7</v>
      </c>
      <c r="R274" s="139">
        <f>Q274*H274</f>
        <v>7.8100000000000001E-5</v>
      </c>
      <c r="S274" s="139">
        <v>0</v>
      </c>
      <c r="T274" s="140">
        <f>S274*H274</f>
        <v>0</v>
      </c>
      <c r="U274" s="29"/>
    </row>
    <row r="275" spans="1:21" s="2" customFormat="1" x14ac:dyDescent="0.2">
      <c r="A275" s="29"/>
      <c r="B275" s="30"/>
      <c r="C275" s="29"/>
      <c r="D275" s="141" t="s">
        <v>117</v>
      </c>
      <c r="E275" s="29"/>
      <c r="F275" s="142" t="s">
        <v>299</v>
      </c>
      <c r="G275" s="29"/>
      <c r="H275" s="29"/>
      <c r="I275" s="29"/>
      <c r="J275" s="29"/>
      <c r="K275" s="29"/>
      <c r="L275" s="30"/>
      <c r="M275" s="143"/>
      <c r="N275" s="144"/>
      <c r="O275" s="50"/>
      <c r="P275" s="50"/>
      <c r="Q275" s="50"/>
      <c r="R275" s="50"/>
      <c r="S275" s="50"/>
      <c r="T275" s="51"/>
      <c r="U275" s="29"/>
    </row>
    <row r="276" spans="1:21" s="2" customFormat="1" ht="16.5" customHeight="1" x14ac:dyDescent="0.2">
      <c r="A276" s="29"/>
      <c r="B276" s="130"/>
      <c r="C276" s="131">
        <v>57</v>
      </c>
      <c r="D276" s="131" t="s">
        <v>111</v>
      </c>
      <c r="E276" s="132" t="s">
        <v>644</v>
      </c>
      <c r="F276" s="133" t="s">
        <v>645</v>
      </c>
      <c r="G276" s="134" t="s">
        <v>258</v>
      </c>
      <c r="H276" s="135">
        <v>1</v>
      </c>
      <c r="I276" s="337"/>
      <c r="J276" s="136">
        <f>ROUND(I276*H276,2)</f>
        <v>0</v>
      </c>
      <c r="K276" s="133" t="s">
        <v>115</v>
      </c>
      <c r="L276" s="30"/>
      <c r="M276" s="137" t="s">
        <v>3</v>
      </c>
      <c r="N276" s="138" t="s">
        <v>36</v>
      </c>
      <c r="O276" s="139">
        <v>1.5620000000000001</v>
      </c>
      <c r="P276" s="139">
        <f>O276*H276</f>
        <v>1.5620000000000001</v>
      </c>
      <c r="Q276" s="139">
        <v>1.0186000000000001E-2</v>
      </c>
      <c r="R276" s="139">
        <f>Q276*H276</f>
        <v>1.0186000000000001E-2</v>
      </c>
      <c r="S276" s="139">
        <v>0</v>
      </c>
      <c r="T276" s="140">
        <f>S276*H276</f>
        <v>0</v>
      </c>
      <c r="U276" s="29"/>
    </row>
    <row r="277" spans="1:21" s="2" customFormat="1" x14ac:dyDescent="0.2">
      <c r="A277" s="29"/>
      <c r="B277" s="30"/>
      <c r="C277" s="29"/>
      <c r="D277" s="141" t="s">
        <v>117</v>
      </c>
      <c r="E277" s="29"/>
      <c r="F277" s="142" t="s">
        <v>646</v>
      </c>
      <c r="G277" s="29"/>
      <c r="H277" s="29"/>
      <c r="I277" s="29"/>
      <c r="J277" s="29"/>
      <c r="K277" s="29"/>
      <c r="L277" s="30"/>
      <c r="M277" s="143"/>
      <c r="N277" s="144"/>
      <c r="O277" s="50"/>
      <c r="P277" s="50"/>
      <c r="Q277" s="50"/>
      <c r="R277" s="50"/>
      <c r="S277" s="50"/>
      <c r="T277" s="51"/>
      <c r="U277" s="29"/>
    </row>
    <row r="278" spans="1:21" s="2" customFormat="1" ht="16.5" customHeight="1" x14ac:dyDescent="0.2">
      <c r="A278" s="29"/>
      <c r="B278" s="130"/>
      <c r="C278" s="160">
        <v>58</v>
      </c>
      <c r="D278" s="160" t="s">
        <v>188</v>
      </c>
      <c r="E278" s="161" t="s">
        <v>647</v>
      </c>
      <c r="F278" s="162" t="s">
        <v>648</v>
      </c>
      <c r="G278" s="163" t="s">
        <v>258</v>
      </c>
      <c r="H278" s="164">
        <v>1</v>
      </c>
      <c r="I278" s="338"/>
      <c r="J278" s="165">
        <f>ROUND(I278*H278,2)</f>
        <v>0</v>
      </c>
      <c r="K278" s="162" t="s">
        <v>115</v>
      </c>
      <c r="L278" s="166"/>
      <c r="M278" s="167" t="s">
        <v>3</v>
      </c>
      <c r="N278" s="168" t="s">
        <v>36</v>
      </c>
      <c r="O278" s="139">
        <v>0</v>
      </c>
      <c r="P278" s="139">
        <f>O278*H278</f>
        <v>0</v>
      </c>
      <c r="Q278" s="139">
        <v>0.74</v>
      </c>
      <c r="R278" s="139">
        <f>Q278*H278</f>
        <v>0.74</v>
      </c>
      <c r="S278" s="139">
        <v>0</v>
      </c>
      <c r="T278" s="140">
        <f>S278*H278</f>
        <v>0</v>
      </c>
      <c r="U278" s="29"/>
    </row>
    <row r="279" spans="1:21" s="2" customFormat="1" ht="16.5" customHeight="1" x14ac:dyDescent="0.2">
      <c r="A279" s="29"/>
      <c r="B279" s="130"/>
      <c r="C279" s="131">
        <v>59</v>
      </c>
      <c r="D279" s="131" t="s">
        <v>111</v>
      </c>
      <c r="E279" s="132" t="s">
        <v>540</v>
      </c>
      <c r="F279" s="133" t="s">
        <v>541</v>
      </c>
      <c r="G279" s="134" t="s">
        <v>258</v>
      </c>
      <c r="H279" s="135">
        <v>5</v>
      </c>
      <c r="I279" s="337"/>
      <c r="J279" s="136">
        <f>ROUND(I279*H279,2)</f>
        <v>0</v>
      </c>
      <c r="K279" s="133" t="s">
        <v>115</v>
      </c>
      <c r="L279" s="30"/>
      <c r="M279" s="137" t="s">
        <v>3</v>
      </c>
      <c r="N279" s="138" t="s">
        <v>36</v>
      </c>
      <c r="O279" s="139">
        <v>0.77200000000000002</v>
      </c>
      <c r="P279" s="139">
        <f>O279*H279</f>
        <v>3.8600000000000003</v>
      </c>
      <c r="Q279" s="139">
        <v>0.04</v>
      </c>
      <c r="R279" s="139">
        <f>Q279*H279</f>
        <v>0.2</v>
      </c>
      <c r="S279" s="139">
        <v>0</v>
      </c>
      <c r="T279" s="140">
        <f>S279*H279</f>
        <v>0</v>
      </c>
      <c r="U279" s="29"/>
    </row>
    <row r="280" spans="1:21" s="2" customFormat="1" x14ac:dyDescent="0.2">
      <c r="A280" s="29"/>
      <c r="B280" s="30"/>
      <c r="C280" s="29"/>
      <c r="D280" s="141" t="s">
        <v>117</v>
      </c>
      <c r="E280" s="29"/>
      <c r="F280" s="142" t="s">
        <v>542</v>
      </c>
      <c r="G280" s="29"/>
      <c r="H280" s="29"/>
      <c r="I280" s="29"/>
      <c r="J280" s="29"/>
      <c r="K280" s="29"/>
      <c r="L280" s="30"/>
      <c r="M280" s="143"/>
      <c r="N280" s="144"/>
      <c r="O280" s="50"/>
      <c r="P280" s="50"/>
      <c r="Q280" s="50"/>
      <c r="R280" s="50"/>
      <c r="S280" s="50"/>
      <c r="T280" s="51"/>
      <c r="U280" s="29"/>
    </row>
    <row r="281" spans="1:21" s="2" customFormat="1" ht="24.2" customHeight="1" x14ac:dyDescent="0.2">
      <c r="A281" s="29"/>
      <c r="B281" s="130"/>
      <c r="C281" s="160">
        <v>60</v>
      </c>
      <c r="D281" s="160" t="s">
        <v>188</v>
      </c>
      <c r="E281" s="161" t="s">
        <v>543</v>
      </c>
      <c r="F281" s="162" t="s">
        <v>544</v>
      </c>
      <c r="G281" s="163" t="s">
        <v>258</v>
      </c>
      <c r="H281" s="164">
        <v>5</v>
      </c>
      <c r="I281" s="338"/>
      <c r="J281" s="165">
        <f>ROUND(I281*H281,2)</f>
        <v>0</v>
      </c>
      <c r="K281" s="162" t="s">
        <v>3</v>
      </c>
      <c r="L281" s="166"/>
      <c r="M281" s="167" t="s">
        <v>3</v>
      </c>
      <c r="N281" s="168" t="s">
        <v>36</v>
      </c>
      <c r="O281" s="139">
        <v>0</v>
      </c>
      <c r="P281" s="139">
        <f>O281*H281</f>
        <v>0</v>
      </c>
      <c r="Q281" s="139">
        <v>7.1000000000000004E-3</v>
      </c>
      <c r="R281" s="139">
        <f>Q281*H281</f>
        <v>3.5500000000000004E-2</v>
      </c>
      <c r="S281" s="139">
        <v>0</v>
      </c>
      <c r="T281" s="140">
        <f>S281*H281</f>
        <v>0</v>
      </c>
      <c r="U281" s="29"/>
    </row>
    <row r="282" spans="1:21" s="2" customFormat="1" ht="16.5" customHeight="1" x14ac:dyDescent="0.2">
      <c r="A282" s="29"/>
      <c r="B282" s="130"/>
      <c r="C282" s="131">
        <v>61</v>
      </c>
      <c r="D282" s="131" t="s">
        <v>111</v>
      </c>
      <c r="E282" s="132" t="s">
        <v>300</v>
      </c>
      <c r="F282" s="133" t="s">
        <v>301</v>
      </c>
      <c r="G282" s="134" t="s">
        <v>258</v>
      </c>
      <c r="H282" s="135">
        <v>2</v>
      </c>
      <c r="I282" s="337"/>
      <c r="J282" s="136">
        <f>ROUND(I282*H282,2)</f>
        <v>0</v>
      </c>
      <c r="K282" s="133" t="s">
        <v>115</v>
      </c>
      <c r="L282" s="30"/>
      <c r="M282" s="137" t="s">
        <v>3</v>
      </c>
      <c r="N282" s="138" t="s">
        <v>36</v>
      </c>
      <c r="O282" s="139">
        <v>0.86299999999999999</v>
      </c>
      <c r="P282" s="139">
        <f>O282*H282</f>
        <v>1.726</v>
      </c>
      <c r="Q282" s="139">
        <v>0.04</v>
      </c>
      <c r="R282" s="139">
        <f>Q282*H282</f>
        <v>0.08</v>
      </c>
      <c r="S282" s="139">
        <v>0</v>
      </c>
      <c r="T282" s="140">
        <f>S282*H282</f>
        <v>0</v>
      </c>
      <c r="U282" s="29"/>
    </row>
    <row r="283" spans="1:21" s="2" customFormat="1" x14ac:dyDescent="0.2">
      <c r="A283" s="29"/>
      <c r="B283" s="30"/>
      <c r="C283" s="29"/>
      <c r="D283" s="141" t="s">
        <v>117</v>
      </c>
      <c r="E283" s="29"/>
      <c r="F283" s="142" t="s">
        <v>302</v>
      </c>
      <c r="G283" s="29"/>
      <c r="H283" s="29"/>
      <c r="I283" s="29"/>
      <c r="J283" s="29"/>
      <c r="K283" s="29"/>
      <c r="L283" s="30"/>
      <c r="M283" s="143"/>
      <c r="N283" s="144"/>
      <c r="O283" s="50"/>
      <c r="P283" s="50"/>
      <c r="Q283" s="50"/>
      <c r="R283" s="50"/>
      <c r="S283" s="50"/>
      <c r="T283" s="51"/>
      <c r="U283" s="29"/>
    </row>
    <row r="284" spans="1:21" s="2" customFormat="1" ht="24.2" customHeight="1" x14ac:dyDescent="0.2">
      <c r="A284" s="29"/>
      <c r="B284" s="130"/>
      <c r="C284" s="160">
        <v>62</v>
      </c>
      <c r="D284" s="160" t="s">
        <v>188</v>
      </c>
      <c r="E284" s="161" t="s">
        <v>305</v>
      </c>
      <c r="F284" s="162" t="s">
        <v>306</v>
      </c>
      <c r="G284" s="163" t="s">
        <v>258</v>
      </c>
      <c r="H284" s="164">
        <v>2</v>
      </c>
      <c r="I284" s="338"/>
      <c r="J284" s="165">
        <f>ROUND(I284*H284,2)</f>
        <v>0</v>
      </c>
      <c r="K284" s="162" t="s">
        <v>3</v>
      </c>
      <c r="L284" s="166"/>
      <c r="M284" s="167" t="s">
        <v>3</v>
      </c>
      <c r="N284" s="168" t="s">
        <v>36</v>
      </c>
      <c r="O284" s="139">
        <v>0</v>
      </c>
      <c r="P284" s="139">
        <f>O284*H284</f>
        <v>0</v>
      </c>
      <c r="Q284" s="139">
        <v>1.1299999999999999E-2</v>
      </c>
      <c r="R284" s="139">
        <f>Q284*H284</f>
        <v>2.2599999999999999E-2</v>
      </c>
      <c r="S284" s="139">
        <v>0</v>
      </c>
      <c r="T284" s="140">
        <f>S284*H284</f>
        <v>0</v>
      </c>
      <c r="U284" s="29"/>
    </row>
    <row r="285" spans="1:21" s="2" customFormat="1" ht="16.5" customHeight="1" x14ac:dyDescent="0.2">
      <c r="A285" s="29"/>
      <c r="B285" s="130"/>
      <c r="C285" s="131">
        <v>63</v>
      </c>
      <c r="D285" s="131" t="s">
        <v>111</v>
      </c>
      <c r="E285" s="132" t="s">
        <v>307</v>
      </c>
      <c r="F285" s="133" t="s">
        <v>308</v>
      </c>
      <c r="G285" s="134" t="s">
        <v>258</v>
      </c>
      <c r="H285" s="135">
        <v>1</v>
      </c>
      <c r="I285" s="337"/>
      <c r="J285" s="136">
        <f>ROUND(I285*H285,2)</f>
        <v>0</v>
      </c>
      <c r="K285" s="133" t="s">
        <v>115</v>
      </c>
      <c r="L285" s="30"/>
      <c r="M285" s="137" t="s">
        <v>3</v>
      </c>
      <c r="N285" s="138" t="s">
        <v>36</v>
      </c>
      <c r="O285" s="139">
        <v>1.1819999999999999</v>
      </c>
      <c r="P285" s="139">
        <f>O285*H285</f>
        <v>1.1819999999999999</v>
      </c>
      <c r="Q285" s="139">
        <v>0.05</v>
      </c>
      <c r="R285" s="139">
        <f>Q285*H285</f>
        <v>0.05</v>
      </c>
      <c r="S285" s="139">
        <v>0</v>
      </c>
      <c r="T285" s="140">
        <f>S285*H285</f>
        <v>0</v>
      </c>
      <c r="U285" s="29"/>
    </row>
    <row r="286" spans="1:21" s="2" customFormat="1" x14ac:dyDescent="0.2">
      <c r="A286" s="29"/>
      <c r="B286" s="30"/>
      <c r="C286" s="29"/>
      <c r="D286" s="141" t="s">
        <v>117</v>
      </c>
      <c r="E286" s="29"/>
      <c r="F286" s="142" t="s">
        <v>309</v>
      </c>
      <c r="G286" s="29"/>
      <c r="H286" s="29"/>
      <c r="I286" s="29"/>
      <c r="J286" s="29"/>
      <c r="K286" s="29"/>
      <c r="L286" s="30"/>
      <c r="M286" s="143"/>
      <c r="N286" s="144"/>
      <c r="O286" s="50"/>
      <c r="P286" s="50"/>
      <c r="Q286" s="50"/>
      <c r="R286" s="50"/>
      <c r="S286" s="50"/>
      <c r="T286" s="51"/>
      <c r="U286" s="29"/>
    </row>
    <row r="287" spans="1:21" s="2" customFormat="1" ht="24.2" customHeight="1" x14ac:dyDescent="0.2">
      <c r="A287" s="29"/>
      <c r="B287" s="130"/>
      <c r="C287" s="160">
        <v>64</v>
      </c>
      <c r="D287" s="160" t="s">
        <v>188</v>
      </c>
      <c r="E287" s="161" t="s">
        <v>545</v>
      </c>
      <c r="F287" s="162" t="s">
        <v>546</v>
      </c>
      <c r="G287" s="163" t="s">
        <v>258</v>
      </c>
      <c r="H287" s="164">
        <v>1</v>
      </c>
      <c r="I287" s="338"/>
      <c r="J287" s="165">
        <f>ROUND(I287*H287,2)</f>
        <v>0</v>
      </c>
      <c r="K287" s="162" t="s">
        <v>3</v>
      </c>
      <c r="L287" s="166"/>
      <c r="M287" s="167" t="s">
        <v>3</v>
      </c>
      <c r="N287" s="168" t="s">
        <v>36</v>
      </c>
      <c r="O287" s="139">
        <v>0</v>
      </c>
      <c r="P287" s="139">
        <f>O287*H287</f>
        <v>0</v>
      </c>
      <c r="Q287" s="139">
        <v>2.5649999999999999E-2</v>
      </c>
      <c r="R287" s="139">
        <f>Q287*H287</f>
        <v>2.5649999999999999E-2</v>
      </c>
      <c r="S287" s="139">
        <v>0</v>
      </c>
      <c r="T287" s="140">
        <f>S287*H287</f>
        <v>0</v>
      </c>
      <c r="U287" s="29"/>
    </row>
    <row r="288" spans="1:21" s="2" customFormat="1" ht="24.2" customHeight="1" x14ac:dyDescent="0.2">
      <c r="A288" s="29"/>
      <c r="B288" s="130"/>
      <c r="C288" s="131">
        <v>65</v>
      </c>
      <c r="D288" s="131" t="s">
        <v>111</v>
      </c>
      <c r="E288" s="132" t="s">
        <v>310</v>
      </c>
      <c r="F288" s="133" t="s">
        <v>311</v>
      </c>
      <c r="G288" s="134" t="s">
        <v>175</v>
      </c>
      <c r="H288" s="135">
        <v>142</v>
      </c>
      <c r="I288" s="337"/>
      <c r="J288" s="136">
        <f>ROUND(I288*H288,2)</f>
        <v>0</v>
      </c>
      <c r="K288" s="133" t="s">
        <v>3</v>
      </c>
      <c r="L288" s="30"/>
      <c r="M288" s="137" t="s">
        <v>3</v>
      </c>
      <c r="N288" s="138" t="s">
        <v>36</v>
      </c>
      <c r="O288" s="139">
        <v>0</v>
      </c>
      <c r="P288" s="139">
        <f>O288*H288</f>
        <v>0</v>
      </c>
      <c r="Q288" s="139">
        <v>0</v>
      </c>
      <c r="R288" s="139">
        <f>Q288*H288</f>
        <v>0</v>
      </c>
      <c r="S288" s="139">
        <v>0</v>
      </c>
      <c r="T288" s="140">
        <f>S288*H288</f>
        <v>0</v>
      </c>
      <c r="U288" s="29"/>
    </row>
    <row r="289" spans="1:21" s="12" customFormat="1" ht="22.9" customHeight="1" x14ac:dyDescent="0.2">
      <c r="B289" s="120"/>
      <c r="D289" s="121" t="s">
        <v>64</v>
      </c>
      <c r="E289" s="128" t="s">
        <v>172</v>
      </c>
      <c r="F289" s="128" t="s">
        <v>547</v>
      </c>
      <c r="J289" s="129">
        <f>SUM(J290)</f>
        <v>0</v>
      </c>
      <c r="L289" s="120"/>
      <c r="M289" s="124"/>
      <c r="N289" s="125"/>
      <c r="O289" s="125"/>
      <c r="P289" s="126">
        <f>SUM(P290:P295)</f>
        <v>4.6500000000000004</v>
      </c>
      <c r="Q289" s="125"/>
      <c r="R289" s="126">
        <f>SUM(R290:R295)</f>
        <v>3.8850000000000002E-5</v>
      </c>
      <c r="S289" s="125"/>
      <c r="T289" s="127">
        <f>SUM(T290:T295)</f>
        <v>0</v>
      </c>
    </row>
    <row r="290" spans="1:21" s="2" customFormat="1" ht="16.5" customHeight="1" x14ac:dyDescent="0.2">
      <c r="A290" s="29"/>
      <c r="B290" s="130"/>
      <c r="C290" s="131">
        <v>66</v>
      </c>
      <c r="D290" s="131" t="s">
        <v>111</v>
      </c>
      <c r="E290" s="132" t="s">
        <v>548</v>
      </c>
      <c r="F290" s="133" t="s">
        <v>549</v>
      </c>
      <c r="G290" s="134" t="s">
        <v>175</v>
      </c>
      <c r="H290" s="135">
        <v>30</v>
      </c>
      <c r="I290" s="337"/>
      <c r="J290" s="136">
        <f>ROUND(I290*H290,2)</f>
        <v>0</v>
      </c>
      <c r="K290" s="133" t="s">
        <v>115</v>
      </c>
      <c r="L290" s="30"/>
      <c r="M290" s="137" t="s">
        <v>3</v>
      </c>
      <c r="N290" s="138" t="s">
        <v>36</v>
      </c>
      <c r="O290" s="139">
        <v>0.155</v>
      </c>
      <c r="P290" s="139">
        <f>O290*H290</f>
        <v>4.6500000000000004</v>
      </c>
      <c r="Q290" s="139">
        <v>1.2950000000000001E-6</v>
      </c>
      <c r="R290" s="139">
        <f>Q290*H290</f>
        <v>3.8850000000000002E-5</v>
      </c>
      <c r="S290" s="139">
        <v>0</v>
      </c>
      <c r="T290" s="140">
        <f>S290*H290</f>
        <v>0</v>
      </c>
      <c r="U290" s="29"/>
    </row>
    <row r="291" spans="1:21" s="2" customFormat="1" x14ac:dyDescent="0.2">
      <c r="A291" s="29"/>
      <c r="B291" s="30"/>
      <c r="C291" s="29"/>
      <c r="D291" s="141" t="s">
        <v>117</v>
      </c>
      <c r="E291" s="29"/>
      <c r="F291" s="142" t="s">
        <v>550</v>
      </c>
      <c r="G291" s="29"/>
      <c r="H291" s="29"/>
      <c r="I291" s="29"/>
      <c r="J291" s="29"/>
      <c r="K291" s="29"/>
      <c r="L291" s="30"/>
      <c r="M291" s="143"/>
      <c r="N291" s="144"/>
      <c r="O291" s="50"/>
      <c r="P291" s="50"/>
      <c r="Q291" s="50"/>
      <c r="R291" s="50"/>
      <c r="S291" s="50"/>
      <c r="T291" s="51"/>
      <c r="U291" s="29"/>
    </row>
    <row r="292" spans="1:21" s="13" customFormat="1" x14ac:dyDescent="0.2">
      <c r="B292" s="145"/>
      <c r="D292" s="146" t="s">
        <v>119</v>
      </c>
      <c r="E292" s="147" t="s">
        <v>3</v>
      </c>
      <c r="F292" s="148" t="s">
        <v>702</v>
      </c>
      <c r="H292" s="149">
        <v>16</v>
      </c>
      <c r="L292" s="145"/>
      <c r="M292" s="150"/>
      <c r="N292" s="151"/>
      <c r="O292" s="151"/>
      <c r="P292" s="151"/>
      <c r="Q292" s="151"/>
      <c r="R292" s="151"/>
      <c r="S292" s="151"/>
      <c r="T292" s="152"/>
    </row>
    <row r="293" spans="1:21" s="13" customFormat="1" x14ac:dyDescent="0.2">
      <c r="B293" s="145"/>
      <c r="D293" s="146" t="s">
        <v>119</v>
      </c>
      <c r="E293" s="147" t="s">
        <v>3</v>
      </c>
      <c r="F293" s="148" t="s">
        <v>703</v>
      </c>
      <c r="H293" s="149">
        <v>8</v>
      </c>
      <c r="L293" s="145"/>
      <c r="M293" s="150"/>
      <c r="N293" s="151"/>
      <c r="O293" s="151"/>
      <c r="P293" s="151"/>
      <c r="Q293" s="151"/>
      <c r="R293" s="151"/>
      <c r="S293" s="151"/>
      <c r="T293" s="152"/>
    </row>
    <row r="294" spans="1:21" s="13" customFormat="1" x14ac:dyDescent="0.2">
      <c r="B294" s="145"/>
      <c r="D294" s="146" t="s">
        <v>119</v>
      </c>
      <c r="E294" s="147" t="s">
        <v>3</v>
      </c>
      <c r="F294" s="148" t="s">
        <v>704</v>
      </c>
      <c r="H294" s="149">
        <v>6</v>
      </c>
      <c r="L294" s="145"/>
      <c r="M294" s="150"/>
      <c r="N294" s="151"/>
      <c r="O294" s="151"/>
      <c r="P294" s="151"/>
      <c r="Q294" s="151"/>
      <c r="R294" s="151"/>
      <c r="S294" s="151"/>
      <c r="T294" s="152"/>
    </row>
    <row r="295" spans="1:21" s="14" customFormat="1" x14ac:dyDescent="0.2">
      <c r="B295" s="153"/>
      <c r="D295" s="146" t="s">
        <v>119</v>
      </c>
      <c r="E295" s="154" t="s">
        <v>3</v>
      </c>
      <c r="F295" s="155" t="s">
        <v>125</v>
      </c>
      <c r="H295" s="156">
        <v>30</v>
      </c>
      <c r="L295" s="153"/>
      <c r="M295" s="157"/>
      <c r="N295" s="158"/>
      <c r="O295" s="158"/>
      <c r="P295" s="158"/>
      <c r="Q295" s="158"/>
      <c r="R295" s="158"/>
      <c r="S295" s="158"/>
      <c r="T295" s="159"/>
    </row>
    <row r="296" spans="1:21" s="12" customFormat="1" ht="22.9" customHeight="1" x14ac:dyDescent="0.2">
      <c r="B296" s="120"/>
      <c r="D296" s="121" t="s">
        <v>64</v>
      </c>
      <c r="E296" s="128" t="s">
        <v>312</v>
      </c>
      <c r="F296" s="128" t="s">
        <v>313</v>
      </c>
      <c r="J296" s="129">
        <f>SUM(J297:J302)</f>
        <v>0</v>
      </c>
      <c r="L296" s="120"/>
      <c r="M296" s="124"/>
      <c r="N296" s="125"/>
      <c r="O296" s="125"/>
      <c r="P296" s="126">
        <f>SUM(P297:P303)</f>
        <v>2.659872</v>
      </c>
      <c r="Q296" s="125"/>
      <c r="R296" s="126">
        <f>SUM(R297:R303)</f>
        <v>0</v>
      </c>
      <c r="S296" s="125"/>
      <c r="T296" s="127">
        <f>SUM(T297:T303)</f>
        <v>0</v>
      </c>
    </row>
    <row r="297" spans="1:21" s="2" customFormat="1" ht="24.2" customHeight="1" x14ac:dyDescent="0.2">
      <c r="A297" s="29"/>
      <c r="B297" s="130"/>
      <c r="C297" s="131">
        <v>67</v>
      </c>
      <c r="D297" s="131" t="s">
        <v>111</v>
      </c>
      <c r="E297" s="132" t="s">
        <v>314</v>
      </c>
      <c r="F297" s="133" t="s">
        <v>315</v>
      </c>
      <c r="G297" s="134" t="s">
        <v>212</v>
      </c>
      <c r="H297" s="135">
        <v>6.4560000000000004</v>
      </c>
      <c r="I297" s="337"/>
      <c r="J297" s="136">
        <f>ROUND(I297*H297,2)</f>
        <v>0</v>
      </c>
      <c r="K297" s="133" t="s">
        <v>115</v>
      </c>
      <c r="L297" s="30"/>
      <c r="M297" s="137" t="s">
        <v>3</v>
      </c>
      <c r="N297" s="138" t="s">
        <v>36</v>
      </c>
      <c r="O297" s="139">
        <v>0.08</v>
      </c>
      <c r="P297" s="139">
        <f>O297*H297</f>
        <v>0.51648000000000005</v>
      </c>
      <c r="Q297" s="139">
        <v>0</v>
      </c>
      <c r="R297" s="139">
        <f>Q297*H297</f>
        <v>0</v>
      </c>
      <c r="S297" s="139">
        <v>0</v>
      </c>
      <c r="T297" s="140">
        <f>S297*H297</f>
        <v>0</v>
      </c>
      <c r="U297" s="29"/>
    </row>
    <row r="298" spans="1:21" s="2" customFormat="1" x14ac:dyDescent="0.2">
      <c r="A298" s="29"/>
      <c r="B298" s="30"/>
      <c r="C298" s="29"/>
      <c r="D298" s="141" t="s">
        <v>117</v>
      </c>
      <c r="E298" s="29"/>
      <c r="F298" s="142" t="s">
        <v>316</v>
      </c>
      <c r="G298" s="29"/>
      <c r="H298" s="29"/>
      <c r="I298" s="29"/>
      <c r="J298" s="29"/>
      <c r="K298" s="29"/>
      <c r="L298" s="30"/>
      <c r="M298" s="143"/>
      <c r="N298" s="144"/>
      <c r="O298" s="50"/>
      <c r="P298" s="50"/>
      <c r="Q298" s="50"/>
      <c r="R298" s="50"/>
      <c r="S298" s="50"/>
      <c r="T298" s="51"/>
      <c r="U298" s="29"/>
    </row>
    <row r="299" spans="1:21" s="2" customFormat="1" ht="24.2" customHeight="1" x14ac:dyDescent="0.2">
      <c r="A299" s="29"/>
      <c r="B299" s="130"/>
      <c r="C299" s="131">
        <v>68</v>
      </c>
      <c r="D299" s="131" t="s">
        <v>111</v>
      </c>
      <c r="E299" s="132" t="s">
        <v>317</v>
      </c>
      <c r="F299" s="133" t="s">
        <v>318</v>
      </c>
      <c r="G299" s="134" t="s">
        <v>212</v>
      </c>
      <c r="H299" s="321">
        <v>90.384</v>
      </c>
      <c r="I299" s="337"/>
      <c r="J299" s="136">
        <f>ROUND(I299*H299,2)</f>
        <v>0</v>
      </c>
      <c r="K299" s="133" t="s">
        <v>115</v>
      </c>
      <c r="L299" s="30"/>
      <c r="M299" s="137" t="s">
        <v>3</v>
      </c>
      <c r="N299" s="138" t="s">
        <v>36</v>
      </c>
      <c r="O299" s="139">
        <v>1.4E-2</v>
      </c>
      <c r="P299" s="139">
        <f>O299*H299</f>
        <v>1.2653760000000001</v>
      </c>
      <c r="Q299" s="139">
        <v>0</v>
      </c>
      <c r="R299" s="139">
        <f>Q299*H299</f>
        <v>0</v>
      </c>
      <c r="S299" s="139">
        <v>0</v>
      </c>
      <c r="T299" s="140">
        <f>S299*H299</f>
        <v>0</v>
      </c>
      <c r="U299" s="29"/>
    </row>
    <row r="300" spans="1:21" s="2" customFormat="1" x14ac:dyDescent="0.2">
      <c r="A300" s="29"/>
      <c r="B300" s="30"/>
      <c r="C300" s="29"/>
      <c r="D300" s="141" t="s">
        <v>117</v>
      </c>
      <c r="E300" s="29"/>
      <c r="F300" s="142" t="s">
        <v>319</v>
      </c>
      <c r="G300" s="29"/>
      <c r="H300" s="29"/>
      <c r="I300" s="29"/>
      <c r="J300" s="29"/>
      <c r="K300" s="29"/>
      <c r="L300" s="30"/>
      <c r="M300" s="143"/>
      <c r="N300" s="144"/>
      <c r="O300" s="50"/>
      <c r="P300" s="50"/>
      <c r="Q300" s="50"/>
      <c r="R300" s="50"/>
      <c r="S300" s="50"/>
      <c r="T300" s="51"/>
      <c r="U300" s="29"/>
    </row>
    <row r="301" spans="1:21" s="13" customFormat="1" x14ac:dyDescent="0.2">
      <c r="B301" s="145"/>
      <c r="D301" s="146" t="s">
        <v>119</v>
      </c>
      <c r="E301" s="147" t="s">
        <v>3</v>
      </c>
      <c r="F301" s="148" t="s">
        <v>705</v>
      </c>
      <c r="H301" s="149">
        <v>90.384</v>
      </c>
      <c r="L301" s="145"/>
      <c r="M301" s="150"/>
      <c r="N301" s="151"/>
      <c r="O301" s="151"/>
      <c r="P301" s="151"/>
      <c r="Q301" s="151"/>
      <c r="R301" s="151"/>
      <c r="S301" s="151"/>
      <c r="T301" s="152"/>
    </row>
    <row r="302" spans="1:21" s="2" customFormat="1" ht="16.5" customHeight="1" x14ac:dyDescent="0.2">
      <c r="A302" s="29"/>
      <c r="B302" s="130"/>
      <c r="C302" s="131">
        <v>69</v>
      </c>
      <c r="D302" s="131" t="s">
        <v>111</v>
      </c>
      <c r="E302" s="132" t="s">
        <v>321</v>
      </c>
      <c r="F302" s="133" t="s">
        <v>322</v>
      </c>
      <c r="G302" s="134" t="s">
        <v>212</v>
      </c>
      <c r="H302" s="135">
        <v>6.4560000000000004</v>
      </c>
      <c r="I302" s="337"/>
      <c r="J302" s="136">
        <f>ROUND(I302*H302,2)</f>
        <v>0</v>
      </c>
      <c r="K302" s="133" t="s">
        <v>115</v>
      </c>
      <c r="L302" s="30"/>
      <c r="M302" s="137" t="s">
        <v>3</v>
      </c>
      <c r="N302" s="138" t="s">
        <v>36</v>
      </c>
      <c r="O302" s="139">
        <v>0.13600000000000001</v>
      </c>
      <c r="P302" s="139">
        <f>O302*H302</f>
        <v>0.87801600000000013</v>
      </c>
      <c r="Q302" s="139">
        <v>0</v>
      </c>
      <c r="R302" s="139">
        <f>Q302*H302</f>
        <v>0</v>
      </c>
      <c r="S302" s="139">
        <v>0</v>
      </c>
      <c r="T302" s="140">
        <f>S302*H302</f>
        <v>0</v>
      </c>
      <c r="U302" s="29"/>
    </row>
    <row r="303" spans="1:21" s="2" customFormat="1" x14ac:dyDescent="0.2">
      <c r="A303" s="29"/>
      <c r="B303" s="30"/>
      <c r="C303" s="29"/>
      <c r="D303" s="141" t="s">
        <v>117</v>
      </c>
      <c r="E303" s="29"/>
      <c r="F303" s="142" t="s">
        <v>323</v>
      </c>
      <c r="G303" s="29"/>
      <c r="H303" s="29"/>
      <c r="I303" s="29"/>
      <c r="J303" s="29"/>
      <c r="K303" s="29"/>
      <c r="L303" s="30"/>
      <c r="M303" s="143"/>
      <c r="N303" s="144"/>
      <c r="O303" s="50"/>
      <c r="P303" s="50"/>
      <c r="Q303" s="50"/>
      <c r="R303" s="50"/>
      <c r="S303" s="50"/>
      <c r="T303" s="51"/>
      <c r="U303" s="29"/>
    </row>
    <row r="304" spans="1:21" s="12" customFormat="1" ht="22.9" customHeight="1" x14ac:dyDescent="0.2">
      <c r="B304" s="120"/>
      <c r="D304" s="121" t="s">
        <v>64</v>
      </c>
      <c r="E304" s="128" t="s">
        <v>555</v>
      </c>
      <c r="F304" s="128" t="s">
        <v>556</v>
      </c>
      <c r="J304" s="129">
        <f>SUM(J305:J311)</f>
        <v>0</v>
      </c>
      <c r="L304" s="120"/>
      <c r="M304" s="124"/>
      <c r="N304" s="125"/>
      <c r="O304" s="125"/>
      <c r="P304" s="126">
        <f>SUM(P305:P312)</f>
        <v>5.2928660000000001</v>
      </c>
      <c r="Q304" s="125"/>
      <c r="R304" s="126">
        <f>SUM(R305:R312)</f>
        <v>0</v>
      </c>
      <c r="S304" s="125"/>
      <c r="T304" s="127">
        <f>SUM(T305:T312)</f>
        <v>0</v>
      </c>
    </row>
    <row r="305" spans="1:21" s="2" customFormat="1" ht="24.2" customHeight="1" x14ac:dyDescent="0.2">
      <c r="A305" s="29"/>
      <c r="B305" s="130"/>
      <c r="C305" s="131">
        <v>70</v>
      </c>
      <c r="D305" s="131" t="s">
        <v>111</v>
      </c>
      <c r="E305" s="132" t="s">
        <v>557</v>
      </c>
      <c r="F305" s="133" t="s">
        <v>558</v>
      </c>
      <c r="G305" s="134" t="s">
        <v>212</v>
      </c>
      <c r="H305" s="135">
        <v>13.823</v>
      </c>
      <c r="I305" s="337"/>
      <c r="J305" s="136">
        <f>ROUND(I305*H305,2)</f>
        <v>0</v>
      </c>
      <c r="K305" s="133" t="s">
        <v>115</v>
      </c>
      <c r="L305" s="30"/>
      <c r="M305" s="137" t="s">
        <v>3</v>
      </c>
      <c r="N305" s="138" t="s">
        <v>36</v>
      </c>
      <c r="O305" s="139">
        <v>6.6000000000000003E-2</v>
      </c>
      <c r="P305" s="139">
        <f>O305*H305</f>
        <v>0.91231800000000007</v>
      </c>
      <c r="Q305" s="139">
        <v>0</v>
      </c>
      <c r="R305" s="139">
        <f>Q305*H305</f>
        <v>0</v>
      </c>
      <c r="S305" s="139">
        <v>0</v>
      </c>
      <c r="T305" s="140">
        <f>S305*H305</f>
        <v>0</v>
      </c>
      <c r="U305" s="29"/>
    </row>
    <row r="306" spans="1:21" s="2" customFormat="1" x14ac:dyDescent="0.2">
      <c r="A306" s="29"/>
      <c r="B306" s="30"/>
      <c r="C306" s="29"/>
      <c r="D306" s="141" t="s">
        <v>117</v>
      </c>
      <c r="E306" s="29"/>
      <c r="F306" s="142" t="s">
        <v>559</v>
      </c>
      <c r="G306" s="29"/>
      <c r="H306" s="29"/>
      <c r="I306" s="29"/>
      <c r="J306" s="29"/>
      <c r="K306" s="29"/>
      <c r="L306" s="30"/>
      <c r="M306" s="143"/>
      <c r="N306" s="144"/>
      <c r="O306" s="50"/>
      <c r="P306" s="50"/>
      <c r="Q306" s="50"/>
      <c r="R306" s="50"/>
      <c r="S306" s="50"/>
      <c r="T306" s="51"/>
      <c r="U306" s="29"/>
    </row>
    <row r="307" spans="1:21" s="13" customFormat="1" x14ac:dyDescent="0.2">
      <c r="B307" s="145"/>
      <c r="D307" s="146" t="s">
        <v>119</v>
      </c>
      <c r="E307" s="147" t="s">
        <v>3</v>
      </c>
      <c r="F307" s="148" t="s">
        <v>706</v>
      </c>
      <c r="H307" s="149">
        <v>13.823</v>
      </c>
      <c r="L307" s="145"/>
      <c r="M307" s="150"/>
      <c r="N307" s="151"/>
      <c r="O307" s="151"/>
      <c r="P307" s="151"/>
      <c r="Q307" s="151"/>
      <c r="R307" s="151"/>
      <c r="S307" s="151"/>
      <c r="T307" s="152"/>
    </row>
    <row r="308" spans="1:21" s="2" customFormat="1" ht="33" customHeight="1" x14ac:dyDescent="0.2">
      <c r="A308" s="29"/>
      <c r="B308" s="130"/>
      <c r="C308" s="131">
        <v>71</v>
      </c>
      <c r="D308" s="131" t="s">
        <v>111</v>
      </c>
      <c r="E308" s="132" t="s">
        <v>561</v>
      </c>
      <c r="F308" s="133" t="s">
        <v>562</v>
      </c>
      <c r="G308" s="134" t="s">
        <v>212</v>
      </c>
      <c r="H308" s="135">
        <v>55.292000000000002</v>
      </c>
      <c r="I308" s="337"/>
      <c r="J308" s="136">
        <f>ROUND(I308*H308,2)</f>
        <v>0</v>
      </c>
      <c r="K308" s="133" t="s">
        <v>115</v>
      </c>
      <c r="L308" s="30"/>
      <c r="M308" s="137" t="s">
        <v>3</v>
      </c>
      <c r="N308" s="138" t="s">
        <v>36</v>
      </c>
      <c r="O308" s="139">
        <v>1.9E-2</v>
      </c>
      <c r="P308" s="139">
        <f>O308*H308</f>
        <v>1.050548</v>
      </c>
      <c r="Q308" s="139">
        <v>0</v>
      </c>
      <c r="R308" s="139">
        <f>Q308*H308</f>
        <v>0</v>
      </c>
      <c r="S308" s="139">
        <v>0</v>
      </c>
      <c r="T308" s="140">
        <f>S308*H308</f>
        <v>0</v>
      </c>
      <c r="U308" s="29"/>
    </row>
    <row r="309" spans="1:21" s="2" customFormat="1" x14ac:dyDescent="0.2">
      <c r="A309" s="29"/>
      <c r="B309" s="30"/>
      <c r="C309" s="29"/>
      <c r="D309" s="141" t="s">
        <v>117</v>
      </c>
      <c r="E309" s="29"/>
      <c r="F309" s="142" t="s">
        <v>563</v>
      </c>
      <c r="G309" s="29"/>
      <c r="H309" s="29"/>
      <c r="I309" s="29"/>
      <c r="J309" s="29"/>
      <c r="K309" s="29"/>
      <c r="L309" s="30"/>
      <c r="M309" s="143"/>
      <c r="N309" s="144"/>
      <c r="O309" s="50"/>
      <c r="P309" s="50"/>
      <c r="Q309" s="50"/>
      <c r="R309" s="50"/>
      <c r="S309" s="50"/>
      <c r="T309" s="51"/>
      <c r="U309" s="29"/>
    </row>
    <row r="310" spans="1:21" s="13" customFormat="1" x14ac:dyDescent="0.2">
      <c r="B310" s="145"/>
      <c r="D310" s="146" t="s">
        <v>119</v>
      </c>
      <c r="E310" s="147" t="s">
        <v>3</v>
      </c>
      <c r="F310" s="148" t="s">
        <v>707</v>
      </c>
      <c r="H310" s="149">
        <v>55.292000000000002</v>
      </c>
      <c r="L310" s="145"/>
      <c r="M310" s="150"/>
      <c r="N310" s="151"/>
      <c r="O310" s="151"/>
      <c r="P310" s="151"/>
      <c r="Q310" s="151"/>
      <c r="R310" s="151"/>
      <c r="S310" s="151"/>
      <c r="T310" s="152"/>
    </row>
    <row r="311" spans="1:21" s="2" customFormat="1" ht="24.2" customHeight="1" x14ac:dyDescent="0.2">
      <c r="A311" s="29"/>
      <c r="B311" s="130"/>
      <c r="C311" s="131">
        <v>72</v>
      </c>
      <c r="D311" s="131" t="s">
        <v>111</v>
      </c>
      <c r="E311" s="132" t="s">
        <v>565</v>
      </c>
      <c r="F311" s="133" t="s">
        <v>566</v>
      </c>
      <c r="G311" s="134" t="s">
        <v>212</v>
      </c>
      <c r="H311" s="135">
        <v>2.25</v>
      </c>
      <c r="I311" s="337"/>
      <c r="J311" s="136">
        <f>ROUND(I311*H311,2)</f>
        <v>0</v>
      </c>
      <c r="K311" s="133" t="s">
        <v>115</v>
      </c>
      <c r="L311" s="30"/>
      <c r="M311" s="137" t="s">
        <v>3</v>
      </c>
      <c r="N311" s="138" t="s">
        <v>36</v>
      </c>
      <c r="O311" s="139">
        <v>1.48</v>
      </c>
      <c r="P311" s="139">
        <f>O311*H311</f>
        <v>3.33</v>
      </c>
      <c r="Q311" s="139">
        <v>0</v>
      </c>
      <c r="R311" s="139">
        <f>Q311*H311</f>
        <v>0</v>
      </c>
      <c r="S311" s="139">
        <v>0</v>
      </c>
      <c r="T311" s="140">
        <f>S311*H311</f>
        <v>0</v>
      </c>
      <c r="U311" s="29"/>
    </row>
    <row r="312" spans="1:21" s="2" customFormat="1" x14ac:dyDescent="0.2">
      <c r="A312" s="29"/>
      <c r="B312" s="30"/>
      <c r="C312" s="29"/>
      <c r="D312" s="141" t="s">
        <v>117</v>
      </c>
      <c r="E312" s="29"/>
      <c r="F312" s="142" t="s">
        <v>567</v>
      </c>
      <c r="G312" s="29"/>
      <c r="H312" s="29"/>
      <c r="I312" s="29"/>
      <c r="J312" s="29"/>
      <c r="K312" s="29"/>
      <c r="L312" s="30"/>
      <c r="M312" s="179"/>
      <c r="N312" s="180"/>
      <c r="O312" s="181"/>
      <c r="P312" s="181"/>
      <c r="Q312" s="181"/>
      <c r="R312" s="181"/>
      <c r="S312" s="181"/>
      <c r="T312" s="182"/>
      <c r="U312" s="29"/>
    </row>
    <row r="313" spans="1:21" s="2" customFormat="1" ht="6.95" customHeight="1" x14ac:dyDescent="0.2">
      <c r="A313" s="29"/>
      <c r="B313" s="39"/>
      <c r="C313" s="40"/>
      <c r="D313" s="40"/>
      <c r="E313" s="40"/>
      <c r="F313" s="40"/>
      <c r="G313" s="40"/>
      <c r="H313" s="40"/>
      <c r="I313" s="40"/>
      <c r="J313" s="40"/>
      <c r="K313" s="40"/>
      <c r="L313" s="30"/>
      <c r="M313" s="29"/>
      <c r="O313" s="29"/>
      <c r="P313" s="29"/>
      <c r="Q313" s="29"/>
      <c r="R313" s="29"/>
      <c r="S313" s="29"/>
      <c r="T313" s="29"/>
      <c r="U313" s="29"/>
    </row>
  </sheetData>
  <autoFilter ref="C86:K312"/>
  <mergeCells count="8">
    <mergeCell ref="E77:H77"/>
    <mergeCell ref="E79:H79"/>
    <mergeCell ref="L2:U2"/>
    <mergeCell ref="E7:H7"/>
    <mergeCell ref="E9:H9"/>
    <mergeCell ref="E27:H27"/>
    <mergeCell ref="E48:H48"/>
    <mergeCell ref="E50:H50"/>
  </mergeCells>
  <hyperlinks>
    <hyperlink ref="F91" r:id="rId1"/>
    <hyperlink ref="F94" r:id="rId2"/>
    <hyperlink ref="F102" r:id="rId3"/>
    <hyperlink ref="F104" r:id="rId4"/>
    <hyperlink ref="F106" r:id="rId5"/>
    <hyperlink ref="F108" r:id="rId6"/>
    <hyperlink ref="F111" r:id="rId7"/>
    <hyperlink ref="F114" r:id="rId8"/>
    <hyperlink ref="F123" r:id="rId9"/>
    <hyperlink ref="F126" r:id="rId10"/>
    <hyperlink ref="F134" r:id="rId11"/>
    <hyperlink ref="F140" r:id="rId12"/>
    <hyperlink ref="F148" r:id="rId13"/>
    <hyperlink ref="F154" r:id="rId14"/>
    <hyperlink ref="F159" r:id="rId15"/>
    <hyperlink ref="F164" r:id="rId16"/>
    <hyperlink ref="F166" r:id="rId17"/>
    <hyperlink ref="F172" r:id="rId18"/>
    <hyperlink ref="F177" r:id="rId19"/>
    <hyperlink ref="F180" r:id="rId20"/>
    <hyperlink ref="F190" r:id="rId21"/>
    <hyperlink ref="F196" r:id="rId22"/>
    <hyperlink ref="F198" r:id="rId23"/>
    <hyperlink ref="F211" r:id="rId24"/>
    <hyperlink ref="F214" r:id="rId25"/>
    <hyperlink ref="F217" r:id="rId26"/>
    <hyperlink ref="F219" r:id="rId27"/>
    <hyperlink ref="F223" r:id="rId28"/>
    <hyperlink ref="F231" r:id="rId29"/>
    <hyperlink ref="F233" r:id="rId30"/>
    <hyperlink ref="F235" r:id="rId31"/>
    <hyperlink ref="F237" r:id="rId32"/>
    <hyperlink ref="F239" r:id="rId33"/>
    <hyperlink ref="F242" r:id="rId34"/>
    <hyperlink ref="F245" r:id="rId35"/>
    <hyperlink ref="F249" r:id="rId36"/>
    <hyperlink ref="F254" r:id="rId37"/>
    <hyperlink ref="F258" r:id="rId38"/>
    <hyperlink ref="F261" r:id="rId39"/>
    <hyperlink ref="F266" r:id="rId40"/>
    <hyperlink ref="F270" r:id="rId41"/>
    <hyperlink ref="F273" r:id="rId42"/>
    <hyperlink ref="F275" r:id="rId43"/>
    <hyperlink ref="F277" r:id="rId44"/>
    <hyperlink ref="F280" r:id="rId45"/>
    <hyperlink ref="F283" r:id="rId46"/>
    <hyperlink ref="F286" r:id="rId47"/>
    <hyperlink ref="F291" r:id="rId48"/>
    <hyperlink ref="F298" r:id="rId49"/>
    <hyperlink ref="F300" r:id="rId50"/>
    <hyperlink ref="F303" r:id="rId51"/>
    <hyperlink ref="F306" r:id="rId52"/>
    <hyperlink ref="F309" r:id="rId53"/>
    <hyperlink ref="F312" r:id="rId54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55"/>
  <headerFooter>
    <oddFooter>&amp;CStrana &amp;P z &amp;N</oddFooter>
  </headerFooter>
  <drawing r:id="rId5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0"/>
  <sheetViews>
    <sheetView showGridLines="0" topLeftCell="A71" zoomScale="70" zoomScaleNormal="70" workbookViewId="0">
      <selection activeCell="I90" sqref="I90"/>
    </sheetView>
  </sheetViews>
  <sheetFormatPr defaultRowHeight="11.25" x14ac:dyDescent="0.2"/>
  <cols>
    <col min="1" max="1" width="8.33203125" style="192" customWidth="1"/>
    <col min="2" max="2" width="1.1640625" style="192" customWidth="1"/>
    <col min="3" max="3" width="4.1640625" style="192" customWidth="1"/>
    <col min="4" max="4" width="4.33203125" style="192" customWidth="1"/>
    <col min="5" max="5" width="17.1640625" style="192" customWidth="1"/>
    <col min="6" max="6" width="100.83203125" style="192" customWidth="1"/>
    <col min="7" max="7" width="7.5" style="192" customWidth="1"/>
    <col min="8" max="8" width="14" style="192" customWidth="1"/>
    <col min="9" max="9" width="15.83203125" style="192" customWidth="1"/>
    <col min="10" max="11" width="22.33203125" style="192" customWidth="1"/>
    <col min="12" max="12" width="9.33203125" style="192" customWidth="1"/>
    <col min="13" max="13" width="10.83203125" style="192" hidden="1" customWidth="1"/>
    <col min="14" max="19" width="14.1640625" style="192" hidden="1" customWidth="1"/>
    <col min="20" max="20" width="16.33203125" style="192" hidden="1" customWidth="1"/>
    <col min="21" max="16384" width="9.33203125" style="192"/>
  </cols>
  <sheetData>
    <row r="1" spans="1:20" x14ac:dyDescent="0.2">
      <c r="A1" s="191"/>
    </row>
    <row r="2" spans="1:20" ht="36.950000000000003" customHeight="1" x14ac:dyDescent="0.2">
      <c r="L2" s="398" t="s">
        <v>4</v>
      </c>
      <c r="M2" s="399"/>
      <c r="N2" s="399"/>
      <c r="O2" s="399"/>
      <c r="P2" s="399"/>
      <c r="Q2" s="399"/>
      <c r="R2" s="399"/>
      <c r="S2" s="399"/>
      <c r="T2" s="399"/>
    </row>
    <row r="3" spans="1:20" ht="6.95" customHeight="1" x14ac:dyDescent="0.2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5"/>
    </row>
    <row r="4" spans="1:20" ht="24.95" customHeight="1" x14ac:dyDescent="0.2">
      <c r="B4" s="195"/>
      <c r="D4" s="196" t="s">
        <v>81</v>
      </c>
      <c r="L4" s="195"/>
      <c r="M4" s="197" t="s">
        <v>7</v>
      </c>
    </row>
    <row r="5" spans="1:20" ht="6.95" customHeight="1" x14ac:dyDescent="0.2">
      <c r="B5" s="195"/>
      <c r="L5" s="195"/>
    </row>
    <row r="6" spans="1:20" ht="12" customHeight="1" x14ac:dyDescent="0.2">
      <c r="B6" s="195"/>
      <c r="D6" s="198" t="s">
        <v>10</v>
      </c>
      <c r="L6" s="195"/>
    </row>
    <row r="7" spans="1:20" ht="16.5" customHeight="1" x14ac:dyDescent="0.2">
      <c r="B7" s="195"/>
      <c r="E7" s="391" t="str">
        <f>'Rekapitulace stavby'!K6</f>
        <v>Vodovod Bilinka</v>
      </c>
      <c r="F7" s="392"/>
      <c r="G7" s="392"/>
      <c r="H7" s="392"/>
      <c r="L7" s="195"/>
    </row>
    <row r="8" spans="1:20" s="202" customFormat="1" ht="12" customHeight="1" x14ac:dyDescent="0.2">
      <c r="A8" s="199"/>
      <c r="B8" s="200"/>
      <c r="C8" s="199"/>
      <c r="D8" s="198" t="s">
        <v>82</v>
      </c>
      <c r="E8" s="199"/>
      <c r="F8" s="199"/>
      <c r="G8" s="199"/>
      <c r="H8" s="199"/>
      <c r="I8" s="199"/>
      <c r="J8" s="199"/>
      <c r="K8" s="199"/>
      <c r="L8" s="201"/>
      <c r="R8" s="199"/>
      <c r="S8" s="199"/>
      <c r="T8" s="199"/>
    </row>
    <row r="9" spans="1:20" s="202" customFormat="1" ht="16.5" customHeight="1" x14ac:dyDescent="0.2">
      <c r="A9" s="199"/>
      <c r="B9" s="200"/>
      <c r="C9" s="199"/>
      <c r="D9" s="199"/>
      <c r="E9" s="396" t="s">
        <v>708</v>
      </c>
      <c r="F9" s="397"/>
      <c r="G9" s="397"/>
      <c r="H9" s="397"/>
      <c r="I9" s="199"/>
      <c r="J9" s="199"/>
      <c r="K9" s="199"/>
      <c r="L9" s="201"/>
      <c r="R9" s="199"/>
      <c r="S9" s="199"/>
      <c r="T9" s="199"/>
    </row>
    <row r="10" spans="1:20" s="202" customFormat="1" x14ac:dyDescent="0.2">
      <c r="A10" s="199"/>
      <c r="B10" s="200"/>
      <c r="C10" s="199"/>
      <c r="D10" s="199"/>
      <c r="E10" s="199"/>
      <c r="F10" s="199"/>
      <c r="G10" s="199"/>
      <c r="H10" s="199"/>
      <c r="I10" s="199"/>
      <c r="J10" s="199"/>
      <c r="K10" s="199"/>
      <c r="L10" s="201"/>
      <c r="R10" s="199"/>
      <c r="S10" s="199"/>
      <c r="T10" s="199"/>
    </row>
    <row r="11" spans="1:20" s="202" customFormat="1" ht="12" customHeight="1" x14ac:dyDescent="0.2">
      <c r="A11" s="199"/>
      <c r="B11" s="200"/>
      <c r="C11" s="199"/>
      <c r="D11" s="198" t="s">
        <v>11</v>
      </c>
      <c r="E11" s="199"/>
      <c r="F11" s="203" t="s">
        <v>12</v>
      </c>
      <c r="G11" s="199"/>
      <c r="H11" s="199"/>
      <c r="I11" s="198" t="s">
        <v>13</v>
      </c>
      <c r="J11" s="203" t="s">
        <v>14</v>
      </c>
      <c r="K11" s="199"/>
      <c r="L11" s="201"/>
      <c r="R11" s="199"/>
      <c r="S11" s="199"/>
      <c r="T11" s="199"/>
    </row>
    <row r="12" spans="1:20" s="202" customFormat="1" ht="12" customHeight="1" x14ac:dyDescent="0.2">
      <c r="A12" s="199"/>
      <c r="B12" s="200"/>
      <c r="C12" s="199"/>
      <c r="D12" s="198" t="s">
        <v>15</v>
      </c>
      <c r="E12" s="199"/>
      <c r="F12" s="203" t="s">
        <v>819</v>
      </c>
      <c r="G12" s="199"/>
      <c r="H12" s="199"/>
      <c r="I12" s="198" t="s">
        <v>16</v>
      </c>
      <c r="J12" s="204">
        <f>'Rekapitulace stavby'!AB13</f>
        <v>0</v>
      </c>
      <c r="K12" s="199"/>
      <c r="L12" s="201"/>
      <c r="R12" s="199"/>
      <c r="S12" s="199"/>
      <c r="T12" s="199"/>
    </row>
    <row r="13" spans="1:20" s="202" customFormat="1" ht="21.75" customHeight="1" x14ac:dyDescent="0.2">
      <c r="A13" s="199"/>
      <c r="B13" s="200"/>
      <c r="C13" s="199"/>
      <c r="D13" s="205" t="s">
        <v>17</v>
      </c>
      <c r="E13" s="199"/>
      <c r="F13" s="206" t="s">
        <v>18</v>
      </c>
      <c r="G13" s="199"/>
      <c r="H13" s="199"/>
      <c r="I13" s="205" t="s">
        <v>19</v>
      </c>
      <c r="J13" s="206" t="s">
        <v>20</v>
      </c>
      <c r="K13" s="199"/>
      <c r="L13" s="201"/>
      <c r="R13" s="199"/>
      <c r="S13" s="199"/>
      <c r="T13" s="199"/>
    </row>
    <row r="14" spans="1:20" s="202" customFormat="1" ht="12" customHeight="1" x14ac:dyDescent="0.2">
      <c r="A14" s="199"/>
      <c r="B14" s="200"/>
      <c r="C14" s="199"/>
      <c r="D14" s="198" t="s">
        <v>21</v>
      </c>
      <c r="E14" s="199"/>
      <c r="F14" s="199"/>
      <c r="G14" s="199"/>
      <c r="H14" s="199"/>
      <c r="I14" s="198" t="s">
        <v>22</v>
      </c>
      <c r="J14" s="334" t="str">
        <f>'Rekapitulace stavby'!AN10</f>
        <v>00249530</v>
      </c>
      <c r="K14" s="199"/>
      <c r="L14" s="201"/>
      <c r="R14" s="199"/>
      <c r="S14" s="199"/>
      <c r="T14" s="199"/>
    </row>
    <row r="15" spans="1:20" s="202" customFormat="1" ht="18" customHeight="1" x14ac:dyDescent="0.2">
      <c r="A15" s="199"/>
      <c r="B15" s="200"/>
      <c r="C15" s="199"/>
      <c r="D15" s="199"/>
      <c r="E15" s="203" t="s">
        <v>23</v>
      </c>
      <c r="F15" s="199"/>
      <c r="G15" s="199"/>
      <c r="H15" s="199"/>
      <c r="I15" s="198" t="s">
        <v>24</v>
      </c>
      <c r="J15" s="334" t="str">
        <f>'Rekapitulace stavby'!AN11</f>
        <v>CZ00249530</v>
      </c>
      <c r="K15" s="199"/>
      <c r="L15" s="201"/>
      <c r="R15" s="199"/>
      <c r="S15" s="199"/>
      <c r="T15" s="199"/>
    </row>
    <row r="16" spans="1:20" s="202" customFormat="1" ht="6.95" customHeight="1" x14ac:dyDescent="0.2">
      <c r="A16" s="199"/>
      <c r="B16" s="200"/>
      <c r="C16" s="199"/>
      <c r="D16" s="199"/>
      <c r="E16" s="199"/>
      <c r="F16" s="199"/>
      <c r="G16" s="199"/>
      <c r="H16" s="199"/>
      <c r="I16" s="199"/>
      <c r="J16" s="199"/>
      <c r="K16" s="199"/>
      <c r="L16" s="201"/>
      <c r="R16" s="199"/>
      <c r="S16" s="199"/>
      <c r="T16" s="199"/>
    </row>
    <row r="17" spans="1:20" s="202" customFormat="1" ht="12" customHeight="1" x14ac:dyDescent="0.2">
      <c r="A17" s="199"/>
      <c r="B17" s="200"/>
      <c r="C17" s="199"/>
      <c r="D17" s="198" t="s">
        <v>25</v>
      </c>
      <c r="E17" s="199"/>
      <c r="F17" s="199"/>
      <c r="G17" s="199"/>
      <c r="H17" s="199"/>
      <c r="I17" s="198" t="s">
        <v>22</v>
      </c>
      <c r="J17" s="203">
        <f>'Rekapitulace stavby'!AN13</f>
        <v>0</v>
      </c>
      <c r="K17" s="199"/>
      <c r="L17" s="201"/>
      <c r="R17" s="199"/>
      <c r="S17" s="199"/>
      <c r="T17" s="199"/>
    </row>
    <row r="18" spans="1:20" s="202" customFormat="1" ht="18" customHeight="1" x14ac:dyDescent="0.2">
      <c r="A18" s="199"/>
      <c r="B18" s="200"/>
      <c r="C18" s="199"/>
      <c r="D18" s="199"/>
      <c r="E18" s="334">
        <f>'Rekapitulace stavby'!J14</f>
        <v>0</v>
      </c>
      <c r="F18" s="199"/>
      <c r="G18" s="199"/>
      <c r="H18" s="199"/>
      <c r="I18" s="198" t="s">
        <v>24</v>
      </c>
      <c r="J18" s="203">
        <f>'Rekapitulace stavby'!AN14</f>
        <v>0</v>
      </c>
      <c r="K18" s="199"/>
      <c r="L18" s="201"/>
      <c r="R18" s="199"/>
      <c r="S18" s="199"/>
      <c r="T18" s="199"/>
    </row>
    <row r="19" spans="1:20" s="202" customFormat="1" ht="6.95" customHeight="1" x14ac:dyDescent="0.2">
      <c r="A19" s="199"/>
      <c r="B19" s="200"/>
      <c r="C19" s="199"/>
      <c r="D19" s="199"/>
      <c r="E19" s="199"/>
      <c r="F19" s="199"/>
      <c r="G19" s="199"/>
      <c r="H19" s="199"/>
      <c r="I19" s="199"/>
      <c r="J19" s="199"/>
      <c r="K19" s="199"/>
      <c r="L19" s="201"/>
      <c r="R19" s="199"/>
      <c r="S19" s="199"/>
      <c r="T19" s="199"/>
    </row>
    <row r="20" spans="1:20" s="202" customFormat="1" ht="12" customHeight="1" x14ac:dyDescent="0.2">
      <c r="A20" s="199"/>
      <c r="B20" s="200"/>
      <c r="C20" s="199"/>
      <c r="D20" s="198" t="s">
        <v>26</v>
      </c>
      <c r="E20" s="199"/>
      <c r="F20" s="199"/>
      <c r="G20" s="199"/>
      <c r="H20" s="199"/>
      <c r="I20" s="198" t="s">
        <v>22</v>
      </c>
      <c r="J20" s="203" t="s">
        <v>3</v>
      </c>
      <c r="K20" s="199"/>
      <c r="L20" s="201"/>
      <c r="R20" s="199"/>
      <c r="S20" s="199"/>
      <c r="T20" s="199"/>
    </row>
    <row r="21" spans="1:20" s="202" customFormat="1" ht="18" customHeight="1" x14ac:dyDescent="0.2">
      <c r="A21" s="199"/>
      <c r="B21" s="200"/>
      <c r="C21" s="199"/>
      <c r="D21" s="199"/>
      <c r="E21" s="203" t="s">
        <v>27</v>
      </c>
      <c r="F21" s="199"/>
      <c r="G21" s="199"/>
      <c r="H21" s="199"/>
      <c r="I21" s="198" t="s">
        <v>24</v>
      </c>
      <c r="J21" s="203" t="s">
        <v>3</v>
      </c>
      <c r="K21" s="199"/>
      <c r="L21" s="201"/>
      <c r="R21" s="199"/>
      <c r="S21" s="199"/>
      <c r="T21" s="199"/>
    </row>
    <row r="22" spans="1:20" s="202" customFormat="1" ht="6.95" customHeight="1" x14ac:dyDescent="0.2">
      <c r="A22" s="199"/>
      <c r="B22" s="200"/>
      <c r="C22" s="199"/>
      <c r="D22" s="199"/>
      <c r="E22" s="199"/>
      <c r="F22" s="199"/>
      <c r="G22" s="199"/>
      <c r="H22" s="199"/>
      <c r="I22" s="199"/>
      <c r="J22" s="199"/>
      <c r="K22" s="199"/>
      <c r="L22" s="201"/>
      <c r="R22" s="199"/>
      <c r="S22" s="199"/>
      <c r="T22" s="199"/>
    </row>
    <row r="23" spans="1:20" s="202" customFormat="1" ht="12" customHeight="1" x14ac:dyDescent="0.2">
      <c r="A23" s="199"/>
      <c r="B23" s="200"/>
      <c r="C23" s="199"/>
      <c r="D23" s="198" t="s">
        <v>28</v>
      </c>
      <c r="E23" s="199"/>
      <c r="F23" s="199"/>
      <c r="G23" s="199"/>
      <c r="H23" s="199"/>
      <c r="I23" s="198" t="s">
        <v>22</v>
      </c>
      <c r="J23" s="203" t="s">
        <v>3</v>
      </c>
      <c r="K23" s="199"/>
      <c r="L23" s="201"/>
      <c r="R23" s="199"/>
      <c r="S23" s="199"/>
      <c r="T23" s="199"/>
    </row>
    <row r="24" spans="1:20" s="202" customFormat="1" ht="18" customHeight="1" x14ac:dyDescent="0.2">
      <c r="A24" s="199"/>
      <c r="B24" s="200"/>
      <c r="C24" s="199"/>
      <c r="D24" s="199"/>
      <c r="E24" s="203"/>
      <c r="F24" s="199"/>
      <c r="G24" s="199"/>
      <c r="H24" s="199"/>
      <c r="I24" s="198" t="s">
        <v>24</v>
      </c>
      <c r="J24" s="203" t="s">
        <v>3</v>
      </c>
      <c r="K24" s="199"/>
      <c r="L24" s="201"/>
      <c r="R24" s="199"/>
      <c r="S24" s="199"/>
      <c r="T24" s="199"/>
    </row>
    <row r="25" spans="1:20" s="202" customFormat="1" ht="6.95" customHeight="1" x14ac:dyDescent="0.2">
      <c r="A25" s="199"/>
      <c r="B25" s="200"/>
      <c r="C25" s="199"/>
      <c r="D25" s="199"/>
      <c r="E25" s="199"/>
      <c r="F25" s="199"/>
      <c r="G25" s="199"/>
      <c r="H25" s="199"/>
      <c r="I25" s="199"/>
      <c r="J25" s="199"/>
      <c r="K25" s="199"/>
      <c r="L25" s="201"/>
      <c r="R25" s="199"/>
      <c r="S25" s="199"/>
      <c r="T25" s="199"/>
    </row>
    <row r="26" spans="1:20" s="202" customFormat="1" ht="12" customHeight="1" x14ac:dyDescent="0.2">
      <c r="A26" s="199"/>
      <c r="B26" s="200"/>
      <c r="C26" s="199"/>
      <c r="D26" s="198" t="s">
        <v>29</v>
      </c>
      <c r="E26" s="199"/>
      <c r="F26" s="199"/>
      <c r="G26" s="199"/>
      <c r="H26" s="199"/>
      <c r="I26" s="199"/>
      <c r="J26" s="199"/>
      <c r="K26" s="199"/>
      <c r="L26" s="201"/>
      <c r="R26" s="199"/>
      <c r="S26" s="199"/>
      <c r="T26" s="199"/>
    </row>
    <row r="27" spans="1:20" s="210" customFormat="1" ht="16.5" customHeight="1" x14ac:dyDescent="0.2">
      <c r="A27" s="207"/>
      <c r="B27" s="208"/>
      <c r="C27" s="207"/>
      <c r="D27" s="207"/>
      <c r="E27" s="400" t="s">
        <v>3</v>
      </c>
      <c r="F27" s="400"/>
      <c r="G27" s="400"/>
      <c r="H27" s="400"/>
      <c r="I27" s="207"/>
      <c r="J27" s="207"/>
      <c r="K27" s="207"/>
      <c r="L27" s="209"/>
      <c r="R27" s="207"/>
      <c r="S27" s="207"/>
      <c r="T27" s="207"/>
    </row>
    <row r="28" spans="1:20" s="202" customFormat="1" ht="6.95" customHeight="1" x14ac:dyDescent="0.2">
      <c r="A28" s="199"/>
      <c r="B28" s="200"/>
      <c r="C28" s="199"/>
      <c r="D28" s="199"/>
      <c r="E28" s="199"/>
      <c r="F28" s="199"/>
      <c r="G28" s="199"/>
      <c r="H28" s="199"/>
      <c r="I28" s="199"/>
      <c r="J28" s="199"/>
      <c r="K28" s="199"/>
      <c r="L28" s="201"/>
      <c r="R28" s="199"/>
      <c r="S28" s="199"/>
      <c r="T28" s="199"/>
    </row>
    <row r="29" spans="1:20" s="202" customFormat="1" ht="6.95" customHeight="1" x14ac:dyDescent="0.2">
      <c r="A29" s="199"/>
      <c r="B29" s="200"/>
      <c r="C29" s="199"/>
      <c r="D29" s="211"/>
      <c r="E29" s="211"/>
      <c r="F29" s="211"/>
      <c r="G29" s="211"/>
      <c r="H29" s="211"/>
      <c r="I29" s="211"/>
      <c r="J29" s="211"/>
      <c r="K29" s="211"/>
      <c r="L29" s="201"/>
      <c r="R29" s="199"/>
      <c r="S29" s="199"/>
      <c r="T29" s="199"/>
    </row>
    <row r="30" spans="1:20" s="202" customFormat="1" ht="25.35" customHeight="1" x14ac:dyDescent="0.2">
      <c r="A30" s="199"/>
      <c r="B30" s="200"/>
      <c r="C30" s="199"/>
      <c r="D30" s="212" t="s">
        <v>31</v>
      </c>
      <c r="E30" s="199"/>
      <c r="F30" s="199"/>
      <c r="G30" s="199"/>
      <c r="H30" s="199"/>
      <c r="I30" s="199"/>
      <c r="J30" s="213">
        <f>ROUND(J87, 2)</f>
        <v>0</v>
      </c>
      <c r="K30" s="199"/>
      <c r="L30" s="201"/>
      <c r="R30" s="199"/>
      <c r="S30" s="199"/>
      <c r="T30" s="199"/>
    </row>
    <row r="31" spans="1:20" s="202" customFormat="1" ht="6.95" customHeight="1" x14ac:dyDescent="0.2">
      <c r="A31" s="199"/>
      <c r="B31" s="200"/>
      <c r="C31" s="199"/>
      <c r="D31" s="211"/>
      <c r="E31" s="211"/>
      <c r="F31" s="211"/>
      <c r="G31" s="211"/>
      <c r="H31" s="211"/>
      <c r="I31" s="211"/>
      <c r="J31" s="211"/>
      <c r="K31" s="211"/>
      <c r="L31" s="201"/>
      <c r="R31" s="199"/>
      <c r="S31" s="199"/>
      <c r="T31" s="199"/>
    </row>
    <row r="32" spans="1:20" s="202" customFormat="1" ht="14.45" customHeight="1" x14ac:dyDescent="0.2">
      <c r="A32" s="199"/>
      <c r="B32" s="200"/>
      <c r="C32" s="199"/>
      <c r="D32" s="199"/>
      <c r="E32" s="199"/>
      <c r="F32" s="214" t="s">
        <v>33</v>
      </c>
      <c r="G32" s="199"/>
      <c r="H32" s="199"/>
      <c r="I32" s="214" t="s">
        <v>32</v>
      </c>
      <c r="J32" s="214" t="s">
        <v>34</v>
      </c>
      <c r="K32" s="199"/>
      <c r="L32" s="201"/>
      <c r="R32" s="199"/>
      <c r="S32" s="199"/>
      <c r="T32" s="199"/>
    </row>
    <row r="33" spans="1:20" s="202" customFormat="1" ht="14.45" customHeight="1" x14ac:dyDescent="0.2">
      <c r="A33" s="199"/>
      <c r="B33" s="200"/>
      <c r="C33" s="199"/>
      <c r="D33" s="215" t="s">
        <v>35</v>
      </c>
      <c r="E33" s="198" t="s">
        <v>36</v>
      </c>
      <c r="F33" s="216">
        <f>ROUND((SUM(J30)),  2)</f>
        <v>0</v>
      </c>
      <c r="G33" s="199"/>
      <c r="H33" s="199"/>
      <c r="I33" s="217">
        <v>0.21</v>
      </c>
      <c r="J33" s="216">
        <f>ROUND(((SUM(F33))*I33),  2)</f>
        <v>0</v>
      </c>
      <c r="K33" s="199"/>
      <c r="L33" s="201"/>
      <c r="R33" s="199"/>
      <c r="S33" s="199"/>
      <c r="T33" s="199"/>
    </row>
    <row r="34" spans="1:20" s="202" customFormat="1" ht="14.45" customHeight="1" x14ac:dyDescent="0.2">
      <c r="A34" s="199"/>
      <c r="B34" s="200"/>
      <c r="C34" s="199"/>
      <c r="D34" s="199"/>
      <c r="E34" s="198" t="s">
        <v>37</v>
      </c>
      <c r="F34" s="216">
        <v>0</v>
      </c>
      <c r="G34" s="199"/>
      <c r="H34" s="199"/>
      <c r="I34" s="217">
        <v>0.15</v>
      </c>
      <c r="J34" s="216">
        <f>ROUND(((SUM(F34))*I34),  2)</f>
        <v>0</v>
      </c>
      <c r="K34" s="199"/>
      <c r="L34" s="201"/>
      <c r="R34" s="199"/>
      <c r="S34" s="199"/>
      <c r="T34" s="199"/>
    </row>
    <row r="35" spans="1:20" s="202" customFormat="1" ht="14.45" hidden="1" customHeight="1" x14ac:dyDescent="0.2">
      <c r="A35" s="199"/>
      <c r="B35" s="200"/>
      <c r="C35" s="199"/>
      <c r="D35" s="199"/>
      <c r="E35" s="198" t="s">
        <v>38</v>
      </c>
      <c r="F35" s="216" t="e">
        <f>ROUND((SUM(#REF!)),  2)</f>
        <v>#REF!</v>
      </c>
      <c r="G35" s="199"/>
      <c r="H35" s="199"/>
      <c r="I35" s="217">
        <v>0.21</v>
      </c>
      <c r="J35" s="216">
        <f>0</f>
        <v>0</v>
      </c>
      <c r="K35" s="199"/>
      <c r="L35" s="201"/>
      <c r="R35" s="199"/>
      <c r="S35" s="199"/>
      <c r="T35" s="199"/>
    </row>
    <row r="36" spans="1:20" s="202" customFormat="1" ht="14.45" hidden="1" customHeight="1" x14ac:dyDescent="0.2">
      <c r="A36" s="199"/>
      <c r="B36" s="200"/>
      <c r="C36" s="199"/>
      <c r="D36" s="199"/>
      <c r="E36" s="198" t="s">
        <v>39</v>
      </c>
      <c r="F36" s="216" t="e">
        <f>ROUND((SUM(#REF!)),  2)</f>
        <v>#REF!</v>
      </c>
      <c r="G36" s="199"/>
      <c r="H36" s="199"/>
      <c r="I36" s="217">
        <v>0.15</v>
      </c>
      <c r="J36" s="216">
        <f>0</f>
        <v>0</v>
      </c>
      <c r="K36" s="199"/>
      <c r="L36" s="201"/>
      <c r="R36" s="199"/>
      <c r="S36" s="199"/>
      <c r="T36" s="199"/>
    </row>
    <row r="37" spans="1:20" s="202" customFormat="1" ht="14.45" hidden="1" customHeight="1" x14ac:dyDescent="0.2">
      <c r="A37" s="199"/>
      <c r="B37" s="200"/>
      <c r="C37" s="199"/>
      <c r="D37" s="199"/>
      <c r="E37" s="198" t="s">
        <v>40</v>
      </c>
      <c r="F37" s="216" t="e">
        <f>ROUND((SUM(#REF!)),  2)</f>
        <v>#REF!</v>
      </c>
      <c r="G37" s="199"/>
      <c r="H37" s="199"/>
      <c r="I37" s="217">
        <v>0</v>
      </c>
      <c r="J37" s="216">
        <f>0</f>
        <v>0</v>
      </c>
      <c r="K37" s="199"/>
      <c r="L37" s="201"/>
      <c r="R37" s="199"/>
      <c r="S37" s="199"/>
      <c r="T37" s="199"/>
    </row>
    <row r="38" spans="1:20" s="202" customFormat="1" ht="6.95" customHeight="1" x14ac:dyDescent="0.2">
      <c r="A38" s="199"/>
      <c r="B38" s="200"/>
      <c r="C38" s="199"/>
      <c r="D38" s="199"/>
      <c r="E38" s="199"/>
      <c r="F38" s="199"/>
      <c r="G38" s="199"/>
      <c r="H38" s="199"/>
      <c r="I38" s="199"/>
      <c r="J38" s="199"/>
      <c r="K38" s="199"/>
      <c r="L38" s="201"/>
      <c r="R38" s="199"/>
      <c r="S38" s="199"/>
      <c r="T38" s="199"/>
    </row>
    <row r="39" spans="1:20" s="202" customFormat="1" ht="25.35" customHeight="1" x14ac:dyDescent="0.2">
      <c r="A39" s="199"/>
      <c r="B39" s="200"/>
      <c r="C39" s="218"/>
      <c r="D39" s="219" t="s">
        <v>41</v>
      </c>
      <c r="E39" s="220"/>
      <c r="F39" s="220"/>
      <c r="G39" s="221" t="s">
        <v>42</v>
      </c>
      <c r="H39" s="222" t="s">
        <v>43</v>
      </c>
      <c r="I39" s="220"/>
      <c r="J39" s="223">
        <f>SUM(J30:J37)</f>
        <v>0</v>
      </c>
      <c r="K39" s="224"/>
      <c r="L39" s="201"/>
      <c r="R39" s="199"/>
      <c r="S39" s="199"/>
      <c r="T39" s="199"/>
    </row>
    <row r="40" spans="1:20" s="202" customFormat="1" ht="14.45" customHeight="1" x14ac:dyDescent="0.2">
      <c r="A40" s="199"/>
      <c r="B40" s="225"/>
      <c r="C40" s="226"/>
      <c r="D40" s="226"/>
      <c r="E40" s="226"/>
      <c r="F40" s="226"/>
      <c r="G40" s="226"/>
      <c r="H40" s="226"/>
      <c r="I40" s="226"/>
      <c r="J40" s="226"/>
      <c r="K40" s="226"/>
      <c r="L40" s="201"/>
      <c r="R40" s="199"/>
      <c r="S40" s="199"/>
      <c r="T40" s="199"/>
    </row>
    <row r="44" spans="1:20" s="202" customFormat="1" ht="6.95" customHeight="1" x14ac:dyDescent="0.2">
      <c r="A44" s="199"/>
      <c r="B44" s="227"/>
      <c r="C44" s="228"/>
      <c r="D44" s="228"/>
      <c r="E44" s="228"/>
      <c r="F44" s="228"/>
      <c r="G44" s="228"/>
      <c r="H44" s="228"/>
      <c r="I44" s="228"/>
      <c r="J44" s="228"/>
      <c r="K44" s="228"/>
      <c r="L44" s="201"/>
      <c r="R44" s="199"/>
      <c r="S44" s="199"/>
      <c r="T44" s="199"/>
    </row>
    <row r="45" spans="1:20" s="202" customFormat="1" ht="24.95" customHeight="1" x14ac:dyDescent="0.2">
      <c r="A45" s="199"/>
      <c r="B45" s="200"/>
      <c r="C45" s="196" t="s">
        <v>84</v>
      </c>
      <c r="D45" s="199"/>
      <c r="E45" s="199"/>
      <c r="F45" s="199"/>
      <c r="G45" s="199"/>
      <c r="H45" s="199"/>
      <c r="I45" s="199"/>
      <c r="J45" s="199"/>
      <c r="K45" s="199"/>
      <c r="L45" s="201"/>
      <c r="R45" s="199"/>
      <c r="S45" s="199"/>
      <c r="T45" s="199"/>
    </row>
    <row r="46" spans="1:20" s="202" customFormat="1" ht="6.95" customHeight="1" x14ac:dyDescent="0.2">
      <c r="A46" s="199"/>
      <c r="B46" s="200"/>
      <c r="C46" s="199"/>
      <c r="D46" s="199"/>
      <c r="E46" s="199"/>
      <c r="F46" s="199"/>
      <c r="G46" s="199"/>
      <c r="H46" s="199"/>
      <c r="I46" s="199"/>
      <c r="J46" s="199"/>
      <c r="K46" s="199"/>
      <c r="L46" s="201"/>
      <c r="R46" s="199"/>
      <c r="S46" s="199"/>
      <c r="T46" s="199"/>
    </row>
    <row r="47" spans="1:20" s="202" customFormat="1" ht="12" customHeight="1" x14ac:dyDescent="0.2">
      <c r="A47" s="199"/>
      <c r="B47" s="200"/>
      <c r="C47" s="198" t="s">
        <v>10</v>
      </c>
      <c r="D47" s="199"/>
      <c r="E47" s="199"/>
      <c r="F47" s="199"/>
      <c r="G47" s="199"/>
      <c r="H47" s="199"/>
      <c r="I47" s="199"/>
      <c r="J47" s="199"/>
      <c r="K47" s="199"/>
      <c r="L47" s="201"/>
      <c r="R47" s="199"/>
      <c r="S47" s="199"/>
      <c r="T47" s="199"/>
    </row>
    <row r="48" spans="1:20" s="202" customFormat="1" ht="16.5" customHeight="1" x14ac:dyDescent="0.2">
      <c r="A48" s="199"/>
      <c r="B48" s="200"/>
      <c r="C48" s="199"/>
      <c r="D48" s="199"/>
      <c r="E48" s="394" t="str">
        <f>E7</f>
        <v>Vodovod Bilinka</v>
      </c>
      <c r="F48" s="395"/>
      <c r="G48" s="395"/>
      <c r="H48" s="395"/>
      <c r="I48" s="199"/>
      <c r="J48" s="199"/>
      <c r="K48" s="199"/>
      <c r="L48" s="201"/>
      <c r="R48" s="199"/>
      <c r="S48" s="199"/>
      <c r="T48" s="199"/>
    </row>
    <row r="49" spans="1:20" s="202" customFormat="1" ht="12" customHeight="1" x14ac:dyDescent="0.2">
      <c r="A49" s="199"/>
      <c r="B49" s="200"/>
      <c r="C49" s="198" t="s">
        <v>82</v>
      </c>
      <c r="D49" s="199"/>
      <c r="E49" s="199"/>
      <c r="F49" s="199"/>
      <c r="G49" s="199"/>
      <c r="H49" s="199"/>
      <c r="I49" s="199"/>
      <c r="J49" s="199"/>
      <c r="K49" s="199"/>
      <c r="L49" s="201"/>
      <c r="R49" s="199"/>
      <c r="S49" s="199"/>
      <c r="T49" s="199"/>
    </row>
    <row r="50" spans="1:20" s="202" customFormat="1" ht="16.5" customHeight="1" x14ac:dyDescent="0.2">
      <c r="A50" s="199"/>
      <c r="B50" s="200"/>
      <c r="C50" s="199"/>
      <c r="D50" s="199"/>
      <c r="E50" s="396" t="str">
        <f>E9</f>
        <v>SO 32 - Vodovodní přípojky</v>
      </c>
      <c r="F50" s="397"/>
      <c r="G50" s="397"/>
      <c r="H50" s="397"/>
      <c r="I50" s="199"/>
      <c r="J50" s="199"/>
      <c r="K50" s="199"/>
      <c r="L50" s="201"/>
      <c r="R50" s="199"/>
      <c r="S50" s="199"/>
      <c r="T50" s="199"/>
    </row>
    <row r="51" spans="1:20" s="202" customFormat="1" ht="6.95" customHeight="1" x14ac:dyDescent="0.2">
      <c r="A51" s="199"/>
      <c r="B51" s="200"/>
      <c r="C51" s="199"/>
      <c r="D51" s="199"/>
      <c r="E51" s="199"/>
      <c r="F51" s="199"/>
      <c r="G51" s="199"/>
      <c r="H51" s="199"/>
      <c r="I51" s="199"/>
      <c r="J51" s="199"/>
      <c r="K51" s="199"/>
      <c r="L51" s="201"/>
      <c r="R51" s="199"/>
      <c r="S51" s="199"/>
      <c r="T51" s="199"/>
    </row>
    <row r="52" spans="1:20" s="202" customFormat="1" ht="12" customHeight="1" x14ac:dyDescent="0.2">
      <c r="A52" s="199"/>
      <c r="B52" s="200"/>
      <c r="C52" s="198" t="s">
        <v>15</v>
      </c>
      <c r="D52" s="199"/>
      <c r="E52" s="199"/>
      <c r="F52" s="203" t="str">
        <f>F12</f>
        <v>Bilinka</v>
      </c>
      <c r="G52" s="199"/>
      <c r="H52" s="199"/>
      <c r="I52" s="198" t="s">
        <v>16</v>
      </c>
      <c r="J52" s="204">
        <f>IF(J12="","",J12)</f>
        <v>0</v>
      </c>
      <c r="K52" s="199"/>
      <c r="L52" s="201"/>
      <c r="R52" s="199"/>
      <c r="S52" s="199"/>
      <c r="T52" s="199"/>
    </row>
    <row r="53" spans="1:20" s="202" customFormat="1" ht="6.95" customHeight="1" x14ac:dyDescent="0.2">
      <c r="A53" s="199"/>
      <c r="B53" s="200"/>
      <c r="C53" s="199"/>
      <c r="D53" s="199"/>
      <c r="E53" s="199"/>
      <c r="F53" s="199"/>
      <c r="G53" s="199"/>
      <c r="H53" s="199"/>
      <c r="I53" s="199"/>
      <c r="J53" s="199"/>
      <c r="K53" s="199"/>
      <c r="L53" s="201"/>
      <c r="R53" s="199"/>
      <c r="S53" s="199"/>
      <c r="T53" s="199"/>
    </row>
    <row r="54" spans="1:20" s="202" customFormat="1" ht="25.7" customHeight="1" x14ac:dyDescent="0.2">
      <c r="A54" s="199"/>
      <c r="B54" s="200"/>
      <c r="C54" s="198" t="s">
        <v>21</v>
      </c>
      <c r="D54" s="199"/>
      <c r="E54" s="199"/>
      <c r="F54" s="203" t="str">
        <f>E15</f>
        <v>Městys Bernartice</v>
      </c>
      <c r="G54" s="199"/>
      <c r="H54" s="199"/>
      <c r="I54" s="198" t="s">
        <v>26</v>
      </c>
      <c r="J54" s="229" t="str">
        <f>E21</f>
        <v>Ing.František Sedláček</v>
      </c>
      <c r="K54" s="199"/>
      <c r="L54" s="201"/>
      <c r="R54" s="199"/>
      <c r="S54" s="199"/>
      <c r="T54" s="199"/>
    </row>
    <row r="55" spans="1:20" s="202" customFormat="1" ht="25.7" customHeight="1" x14ac:dyDescent="0.2">
      <c r="A55" s="199"/>
      <c r="B55" s="200"/>
      <c r="C55" s="198" t="s">
        <v>25</v>
      </c>
      <c r="D55" s="199"/>
      <c r="E55" s="199"/>
      <c r="F55" s="203">
        <f>IF(E18="","",E18)</f>
        <v>0</v>
      </c>
      <c r="G55" s="199"/>
      <c r="H55" s="199"/>
      <c r="I55" s="198" t="s">
        <v>28</v>
      </c>
      <c r="J55" s="229"/>
      <c r="K55" s="199"/>
      <c r="L55" s="201"/>
      <c r="R55" s="199"/>
      <c r="S55" s="199"/>
      <c r="T55" s="199"/>
    </row>
    <row r="56" spans="1:20" s="202" customFormat="1" ht="10.35" customHeight="1" x14ac:dyDescent="0.2">
      <c r="A56" s="199"/>
      <c r="B56" s="200"/>
      <c r="C56" s="199"/>
      <c r="D56" s="199"/>
      <c r="E56" s="199"/>
      <c r="F56" s="199"/>
      <c r="G56" s="199"/>
      <c r="H56" s="199"/>
      <c r="I56" s="199"/>
      <c r="J56" s="199"/>
      <c r="K56" s="199"/>
      <c r="L56" s="201"/>
      <c r="R56" s="199"/>
      <c r="S56" s="199"/>
      <c r="T56" s="199"/>
    </row>
    <row r="57" spans="1:20" s="202" customFormat="1" ht="29.25" customHeight="1" x14ac:dyDescent="0.2">
      <c r="A57" s="199"/>
      <c r="B57" s="200"/>
      <c r="C57" s="230" t="s">
        <v>85</v>
      </c>
      <c r="D57" s="218"/>
      <c r="E57" s="218"/>
      <c r="F57" s="218"/>
      <c r="G57" s="218"/>
      <c r="H57" s="218"/>
      <c r="I57" s="218"/>
      <c r="J57" s="231" t="s">
        <v>86</v>
      </c>
      <c r="K57" s="218"/>
      <c r="L57" s="201"/>
      <c r="R57" s="199"/>
      <c r="S57" s="199"/>
      <c r="T57" s="199"/>
    </row>
    <row r="58" spans="1:20" s="202" customFormat="1" ht="10.35" customHeight="1" x14ac:dyDescent="0.2">
      <c r="A58" s="199"/>
      <c r="B58" s="200"/>
      <c r="C58" s="199"/>
      <c r="D58" s="199"/>
      <c r="E58" s="199"/>
      <c r="F58" s="199"/>
      <c r="G58" s="199"/>
      <c r="H58" s="199"/>
      <c r="I58" s="199"/>
      <c r="J58" s="199"/>
      <c r="K58" s="199"/>
      <c r="L58" s="201"/>
      <c r="R58" s="199"/>
      <c r="S58" s="199"/>
      <c r="T58" s="199"/>
    </row>
    <row r="59" spans="1:20" s="202" customFormat="1" ht="22.9" customHeight="1" x14ac:dyDescent="0.2">
      <c r="A59" s="199"/>
      <c r="B59" s="200"/>
      <c r="C59" s="232" t="s">
        <v>63</v>
      </c>
      <c r="D59" s="199"/>
      <c r="E59" s="199"/>
      <c r="F59" s="199"/>
      <c r="G59" s="199"/>
      <c r="H59" s="199"/>
      <c r="I59" s="199"/>
      <c r="J59" s="213">
        <f>J87</f>
        <v>0</v>
      </c>
      <c r="K59" s="199"/>
      <c r="L59" s="201"/>
      <c r="R59" s="199"/>
      <c r="S59" s="199"/>
      <c r="T59" s="199"/>
    </row>
    <row r="60" spans="1:20" s="233" customFormat="1" ht="24.95" customHeight="1" x14ac:dyDescent="0.2">
      <c r="B60" s="234"/>
      <c r="D60" s="235" t="s">
        <v>87</v>
      </c>
      <c r="E60" s="236"/>
      <c r="F60" s="236"/>
      <c r="G60" s="236"/>
      <c r="H60" s="236"/>
      <c r="I60" s="236"/>
      <c r="J60" s="237">
        <f>J88</f>
        <v>0</v>
      </c>
      <c r="L60" s="234"/>
    </row>
    <row r="61" spans="1:20" s="238" customFormat="1" ht="19.899999999999999" customHeight="1" x14ac:dyDescent="0.2">
      <c r="B61" s="239"/>
      <c r="D61" s="240" t="s">
        <v>88</v>
      </c>
      <c r="E61" s="241"/>
      <c r="F61" s="241"/>
      <c r="G61" s="241"/>
      <c r="H61" s="241"/>
      <c r="I61" s="241"/>
      <c r="J61" s="242">
        <f>J89</f>
        <v>0</v>
      </c>
      <c r="L61" s="239"/>
    </row>
    <row r="62" spans="1:20" s="238" customFormat="1" ht="19.899999999999999" customHeight="1" x14ac:dyDescent="0.2">
      <c r="B62" s="239"/>
      <c r="D62" s="240" t="s">
        <v>90</v>
      </c>
      <c r="E62" s="241"/>
      <c r="F62" s="241"/>
      <c r="G62" s="241"/>
      <c r="H62" s="241"/>
      <c r="I62" s="241"/>
      <c r="J62" s="242">
        <f>J183</f>
        <v>0</v>
      </c>
      <c r="L62" s="239"/>
    </row>
    <row r="63" spans="1:20" s="238" customFormat="1" ht="19.899999999999999" customHeight="1" x14ac:dyDescent="0.2">
      <c r="B63" s="239"/>
      <c r="D63" s="240" t="s">
        <v>335</v>
      </c>
      <c r="E63" s="241"/>
      <c r="F63" s="241"/>
      <c r="G63" s="241"/>
      <c r="H63" s="241"/>
      <c r="I63" s="241"/>
      <c r="J63" s="242">
        <f>J187</f>
        <v>0</v>
      </c>
      <c r="L63" s="239"/>
    </row>
    <row r="64" spans="1:20" s="238" customFormat="1" ht="19.899999999999999" customHeight="1" x14ac:dyDescent="0.2">
      <c r="B64" s="239"/>
      <c r="D64" s="240" t="s">
        <v>91</v>
      </c>
      <c r="E64" s="241"/>
      <c r="F64" s="241"/>
      <c r="G64" s="241"/>
      <c r="H64" s="241"/>
      <c r="I64" s="241"/>
      <c r="J64" s="242">
        <f>J205</f>
        <v>0</v>
      </c>
      <c r="L64" s="239"/>
    </row>
    <row r="65" spans="1:20" s="238" customFormat="1" ht="19.899999999999999" customHeight="1" x14ac:dyDescent="0.2">
      <c r="B65" s="239"/>
      <c r="D65" s="240" t="s">
        <v>336</v>
      </c>
      <c r="E65" s="241"/>
      <c r="F65" s="241"/>
      <c r="G65" s="241"/>
      <c r="H65" s="241"/>
      <c r="I65" s="241"/>
      <c r="J65" s="242">
        <f>J219</f>
        <v>0</v>
      </c>
      <c r="L65" s="239"/>
    </row>
    <row r="66" spans="1:20" s="238" customFormat="1" ht="19.899999999999999" customHeight="1" x14ac:dyDescent="0.2">
      <c r="B66" s="239"/>
      <c r="D66" s="240" t="s">
        <v>92</v>
      </c>
      <c r="E66" s="241"/>
      <c r="F66" s="241"/>
      <c r="G66" s="241"/>
      <c r="H66" s="241"/>
      <c r="I66" s="241"/>
      <c r="J66" s="242">
        <f>J223</f>
        <v>0</v>
      </c>
      <c r="L66" s="239"/>
    </row>
    <row r="67" spans="1:20" s="238" customFormat="1" ht="19.899999999999999" customHeight="1" x14ac:dyDescent="0.2">
      <c r="B67" s="239"/>
      <c r="D67" s="240" t="s">
        <v>337</v>
      </c>
      <c r="E67" s="241"/>
      <c r="F67" s="241"/>
      <c r="G67" s="241"/>
      <c r="H67" s="241"/>
      <c r="I67" s="241"/>
      <c r="J67" s="242">
        <f>J231</f>
        <v>0</v>
      </c>
      <c r="L67" s="239"/>
    </row>
    <row r="68" spans="1:20" s="202" customFormat="1" ht="21.75" customHeight="1" x14ac:dyDescent="0.2">
      <c r="A68" s="199"/>
      <c r="B68" s="200"/>
      <c r="C68" s="199"/>
      <c r="D68" s="199"/>
      <c r="E68" s="199"/>
      <c r="F68" s="199"/>
      <c r="G68" s="199"/>
      <c r="H68" s="199"/>
      <c r="I68" s="199"/>
      <c r="J68" s="199"/>
      <c r="K68" s="199"/>
      <c r="L68" s="201"/>
      <c r="R68" s="199"/>
      <c r="S68" s="199"/>
      <c r="T68" s="199"/>
    </row>
    <row r="69" spans="1:20" s="202" customFormat="1" ht="6.95" customHeight="1" x14ac:dyDescent="0.2">
      <c r="A69" s="199"/>
      <c r="B69" s="225"/>
      <c r="C69" s="226"/>
      <c r="D69" s="226"/>
      <c r="E69" s="226"/>
      <c r="F69" s="226"/>
      <c r="G69" s="226"/>
      <c r="H69" s="226"/>
      <c r="I69" s="226"/>
      <c r="J69" s="226"/>
      <c r="K69" s="226"/>
      <c r="L69" s="201"/>
      <c r="R69" s="199"/>
      <c r="S69" s="199"/>
      <c r="T69" s="199"/>
    </row>
    <row r="73" spans="1:20" s="202" customFormat="1" ht="6.95" customHeight="1" x14ac:dyDescent="0.2">
      <c r="A73" s="199"/>
      <c r="B73" s="227"/>
      <c r="C73" s="228"/>
      <c r="D73" s="228"/>
      <c r="E73" s="228"/>
      <c r="F73" s="228"/>
      <c r="G73" s="228"/>
      <c r="H73" s="228"/>
      <c r="I73" s="228"/>
      <c r="J73" s="228"/>
      <c r="K73" s="228"/>
      <c r="L73" s="201"/>
      <c r="R73" s="199"/>
      <c r="S73" s="199"/>
      <c r="T73" s="199"/>
    </row>
    <row r="74" spans="1:20" s="202" customFormat="1" ht="24.95" customHeight="1" x14ac:dyDescent="0.2">
      <c r="A74" s="199"/>
      <c r="B74" s="200"/>
      <c r="C74" s="196" t="s">
        <v>95</v>
      </c>
      <c r="D74" s="199"/>
      <c r="E74" s="199"/>
      <c r="F74" s="199"/>
      <c r="G74" s="199"/>
      <c r="H74" s="199"/>
      <c r="I74" s="199"/>
      <c r="J74" s="199"/>
      <c r="K74" s="199"/>
      <c r="L74" s="201"/>
      <c r="R74" s="199"/>
      <c r="S74" s="199"/>
      <c r="T74" s="199"/>
    </row>
    <row r="75" spans="1:20" s="202" customFormat="1" ht="6.95" customHeight="1" x14ac:dyDescent="0.2">
      <c r="A75" s="199"/>
      <c r="B75" s="200"/>
      <c r="C75" s="199"/>
      <c r="D75" s="199"/>
      <c r="E75" s="199"/>
      <c r="F75" s="199"/>
      <c r="G75" s="199"/>
      <c r="H75" s="199"/>
      <c r="I75" s="199"/>
      <c r="J75" s="199"/>
      <c r="K75" s="199"/>
      <c r="L75" s="201"/>
      <c r="R75" s="199"/>
      <c r="S75" s="199"/>
      <c r="T75" s="199"/>
    </row>
    <row r="76" spans="1:20" s="202" customFormat="1" ht="12" customHeight="1" x14ac:dyDescent="0.2">
      <c r="A76" s="199"/>
      <c r="B76" s="200"/>
      <c r="C76" s="198" t="s">
        <v>10</v>
      </c>
      <c r="D76" s="199"/>
      <c r="E76" s="199"/>
      <c r="F76" s="199"/>
      <c r="G76" s="199"/>
      <c r="H76" s="199"/>
      <c r="I76" s="199"/>
      <c r="J76" s="199"/>
      <c r="K76" s="199"/>
      <c r="L76" s="201"/>
      <c r="R76" s="199"/>
      <c r="S76" s="199"/>
      <c r="T76" s="199"/>
    </row>
    <row r="77" spans="1:20" s="202" customFormat="1" ht="16.5" customHeight="1" x14ac:dyDescent="0.2">
      <c r="A77" s="199"/>
      <c r="B77" s="200"/>
      <c r="C77" s="199"/>
      <c r="D77" s="199"/>
      <c r="E77" s="394" t="str">
        <f>E7</f>
        <v>Vodovod Bilinka</v>
      </c>
      <c r="F77" s="395"/>
      <c r="G77" s="395"/>
      <c r="H77" s="395"/>
      <c r="I77" s="199"/>
      <c r="J77" s="199"/>
      <c r="K77" s="199"/>
      <c r="L77" s="201"/>
      <c r="R77" s="199"/>
      <c r="S77" s="199"/>
      <c r="T77" s="199"/>
    </row>
    <row r="78" spans="1:20" s="202" customFormat="1" ht="12" customHeight="1" x14ac:dyDescent="0.2">
      <c r="A78" s="199"/>
      <c r="B78" s="200"/>
      <c r="C78" s="198" t="s">
        <v>82</v>
      </c>
      <c r="D78" s="199"/>
      <c r="E78" s="199"/>
      <c r="F78" s="199"/>
      <c r="G78" s="199"/>
      <c r="H78" s="199"/>
      <c r="I78" s="199"/>
      <c r="J78" s="199"/>
      <c r="K78" s="199"/>
      <c r="L78" s="201"/>
      <c r="R78" s="199"/>
      <c r="S78" s="199"/>
      <c r="T78" s="199"/>
    </row>
    <row r="79" spans="1:20" s="202" customFormat="1" ht="16.5" customHeight="1" x14ac:dyDescent="0.2">
      <c r="A79" s="199"/>
      <c r="B79" s="200"/>
      <c r="C79" s="199"/>
      <c r="D79" s="199"/>
      <c r="E79" s="396" t="str">
        <f>E9</f>
        <v>SO 32 - Vodovodní přípojky</v>
      </c>
      <c r="F79" s="397"/>
      <c r="G79" s="397"/>
      <c r="H79" s="397"/>
      <c r="I79" s="199"/>
      <c r="J79" s="199"/>
      <c r="K79" s="199"/>
      <c r="L79" s="201"/>
      <c r="R79" s="199"/>
      <c r="S79" s="199"/>
      <c r="T79" s="199"/>
    </row>
    <row r="80" spans="1:20" s="202" customFormat="1" ht="6.95" customHeight="1" x14ac:dyDescent="0.2">
      <c r="A80" s="199"/>
      <c r="B80" s="200"/>
      <c r="C80" s="199"/>
      <c r="D80" s="199"/>
      <c r="E80" s="199"/>
      <c r="F80" s="199"/>
      <c r="G80" s="199"/>
      <c r="H80" s="199"/>
      <c r="I80" s="199"/>
      <c r="J80" s="199"/>
      <c r="K80" s="199"/>
      <c r="L80" s="201"/>
      <c r="R80" s="199"/>
      <c r="S80" s="199"/>
      <c r="T80" s="199"/>
    </row>
    <row r="81" spans="1:20" s="202" customFormat="1" ht="12" customHeight="1" x14ac:dyDescent="0.2">
      <c r="A81" s="199"/>
      <c r="B81" s="200"/>
      <c r="C81" s="198" t="s">
        <v>15</v>
      </c>
      <c r="D81" s="199"/>
      <c r="E81" s="199"/>
      <c r="F81" s="203" t="str">
        <f>F12</f>
        <v>Bilinka</v>
      </c>
      <c r="G81" s="199"/>
      <c r="H81" s="199"/>
      <c r="I81" s="198" t="s">
        <v>16</v>
      </c>
      <c r="J81" s="204">
        <f>IF(J12="","",J12)</f>
        <v>0</v>
      </c>
      <c r="K81" s="199"/>
      <c r="L81" s="201"/>
      <c r="R81" s="199"/>
      <c r="S81" s="199"/>
      <c r="T81" s="199"/>
    </row>
    <row r="82" spans="1:20" s="202" customFormat="1" ht="6.95" customHeight="1" x14ac:dyDescent="0.2">
      <c r="A82" s="199"/>
      <c r="B82" s="200"/>
      <c r="C82" s="199"/>
      <c r="D82" s="199"/>
      <c r="E82" s="199"/>
      <c r="F82" s="199"/>
      <c r="G82" s="199"/>
      <c r="H82" s="199"/>
      <c r="I82" s="199"/>
      <c r="J82" s="199"/>
      <c r="K82" s="199"/>
      <c r="L82" s="201"/>
      <c r="R82" s="199"/>
      <c r="S82" s="199"/>
      <c r="T82" s="199"/>
    </row>
    <row r="83" spans="1:20" s="202" customFormat="1" ht="25.7" customHeight="1" x14ac:dyDescent="0.2">
      <c r="A83" s="199"/>
      <c r="B83" s="200"/>
      <c r="C83" s="198" t="s">
        <v>21</v>
      </c>
      <c r="D83" s="199"/>
      <c r="E83" s="199"/>
      <c r="F83" s="203" t="str">
        <f>E15</f>
        <v>Městys Bernartice</v>
      </c>
      <c r="G83" s="199"/>
      <c r="H83" s="199"/>
      <c r="I83" s="198" t="s">
        <v>26</v>
      </c>
      <c r="J83" s="229" t="str">
        <f>E21</f>
        <v>Ing.František Sedláček</v>
      </c>
      <c r="K83" s="199"/>
      <c r="L83" s="201"/>
      <c r="R83" s="199"/>
      <c r="S83" s="199"/>
      <c r="T83" s="199"/>
    </row>
    <row r="84" spans="1:20" s="202" customFormat="1" ht="25.7" customHeight="1" x14ac:dyDescent="0.2">
      <c r="A84" s="199"/>
      <c r="B84" s="200"/>
      <c r="C84" s="198" t="s">
        <v>25</v>
      </c>
      <c r="D84" s="199"/>
      <c r="E84" s="199"/>
      <c r="F84" s="203">
        <f>IF(E18="","",E18)</f>
        <v>0</v>
      </c>
      <c r="G84" s="199"/>
      <c r="H84" s="199"/>
      <c r="I84" s="198" t="s">
        <v>28</v>
      </c>
      <c r="J84" s="229">
        <f>E24</f>
        <v>0</v>
      </c>
      <c r="K84" s="199"/>
      <c r="L84" s="201"/>
      <c r="R84" s="199"/>
      <c r="S84" s="199"/>
      <c r="T84" s="199"/>
    </row>
    <row r="85" spans="1:20" s="202" customFormat="1" ht="10.35" customHeight="1" x14ac:dyDescent="0.2">
      <c r="A85" s="199"/>
      <c r="B85" s="200"/>
      <c r="C85" s="199"/>
      <c r="D85" s="199"/>
      <c r="E85" s="199"/>
      <c r="F85" s="199"/>
      <c r="G85" s="199"/>
      <c r="H85" s="199"/>
      <c r="I85" s="199"/>
      <c r="J85" s="199"/>
      <c r="K85" s="199"/>
      <c r="L85" s="201"/>
      <c r="R85" s="199"/>
      <c r="S85" s="199"/>
      <c r="T85" s="199"/>
    </row>
    <row r="86" spans="1:20" s="252" customFormat="1" ht="29.25" customHeight="1" x14ac:dyDescent="0.2">
      <c r="A86" s="243"/>
      <c r="B86" s="244"/>
      <c r="C86" s="245" t="s">
        <v>96</v>
      </c>
      <c r="D86" s="246" t="s">
        <v>50</v>
      </c>
      <c r="E86" s="246" t="s">
        <v>46</v>
      </c>
      <c r="F86" s="246" t="s">
        <v>47</v>
      </c>
      <c r="G86" s="246" t="s">
        <v>97</v>
      </c>
      <c r="H86" s="246" t="s">
        <v>98</v>
      </c>
      <c r="I86" s="246" t="s">
        <v>99</v>
      </c>
      <c r="J86" s="246" t="s">
        <v>86</v>
      </c>
      <c r="K86" s="247" t="s">
        <v>100</v>
      </c>
      <c r="L86" s="248"/>
      <c r="M86" s="249" t="s">
        <v>3</v>
      </c>
      <c r="N86" s="250" t="s">
        <v>101</v>
      </c>
      <c r="O86" s="250" t="s">
        <v>102</v>
      </c>
      <c r="P86" s="250" t="s">
        <v>103</v>
      </c>
      <c r="Q86" s="250" t="s">
        <v>104</v>
      </c>
      <c r="R86" s="250" t="s">
        <v>105</v>
      </c>
      <c r="S86" s="251" t="s">
        <v>106</v>
      </c>
      <c r="T86" s="243"/>
    </row>
    <row r="87" spans="1:20" s="202" customFormat="1" ht="22.9" customHeight="1" x14ac:dyDescent="0.25">
      <c r="A87" s="199"/>
      <c r="B87" s="200"/>
      <c r="C87" s="253" t="s">
        <v>107</v>
      </c>
      <c r="D87" s="199"/>
      <c r="E87" s="199"/>
      <c r="F87" s="199"/>
      <c r="G87" s="199"/>
      <c r="H87" s="199"/>
      <c r="I87" s="199"/>
      <c r="J87" s="254">
        <f>J88</f>
        <v>0</v>
      </c>
      <c r="K87" s="199"/>
      <c r="L87" s="200"/>
      <c r="M87" s="255"/>
      <c r="N87" s="211"/>
      <c r="O87" s="256">
        <f>O88</f>
        <v>352.12557000000004</v>
      </c>
      <c r="P87" s="211"/>
      <c r="Q87" s="256">
        <f>Q88</f>
        <v>1.6998019217999998</v>
      </c>
      <c r="R87" s="211"/>
      <c r="S87" s="257">
        <f>S88</f>
        <v>2.0723759999999998</v>
      </c>
      <c r="T87" s="199"/>
    </row>
    <row r="88" spans="1:20" s="258" customFormat="1" ht="25.9" customHeight="1" x14ac:dyDescent="0.2">
      <c r="B88" s="259"/>
      <c r="D88" s="260" t="s">
        <v>64</v>
      </c>
      <c r="E88" s="261" t="s">
        <v>108</v>
      </c>
      <c r="F88" s="261" t="s">
        <v>109</v>
      </c>
      <c r="J88" s="262">
        <f>J89+J183+J187+J205+J219+J223+J231</f>
        <v>0</v>
      </c>
      <c r="L88" s="259"/>
      <c r="M88" s="263"/>
      <c r="N88" s="264"/>
      <c r="O88" s="265">
        <f>O89+O183+O187+O205+O219+O223+O231</f>
        <v>352.12557000000004</v>
      </c>
      <c r="P88" s="264"/>
      <c r="Q88" s="265">
        <f>Q89+Q183+Q187+Q205+Q219+Q223+Q231</f>
        <v>1.6998019217999998</v>
      </c>
      <c r="R88" s="264"/>
      <c r="S88" s="266">
        <f>S89+S183+S187+S205+S219+S223+S231</f>
        <v>2.0723759999999998</v>
      </c>
    </row>
    <row r="89" spans="1:20" s="258" customFormat="1" ht="22.9" customHeight="1" x14ac:dyDescent="0.2">
      <c r="B89" s="259"/>
      <c r="D89" s="260" t="s">
        <v>64</v>
      </c>
      <c r="E89" s="267" t="s">
        <v>69</v>
      </c>
      <c r="F89" s="267" t="s">
        <v>110</v>
      </c>
      <c r="J89" s="268">
        <f>SUM(J90:J179)</f>
        <v>0</v>
      </c>
      <c r="L89" s="259"/>
      <c r="M89" s="263"/>
      <c r="N89" s="264"/>
      <c r="O89" s="265">
        <f>SUM(O90:O182)</f>
        <v>300.2688</v>
      </c>
      <c r="P89" s="264"/>
      <c r="Q89" s="265">
        <f>SUM(Q90:Q182)</f>
        <v>0.48344799999999999</v>
      </c>
      <c r="R89" s="264"/>
      <c r="S89" s="266">
        <f>SUM(S90:S182)</f>
        <v>2.0723759999999998</v>
      </c>
    </row>
    <row r="90" spans="1:20" s="202" customFormat="1" ht="16.5" customHeight="1" x14ac:dyDescent="0.2">
      <c r="A90" s="199"/>
      <c r="B90" s="269"/>
      <c r="C90" s="270" t="s">
        <v>69</v>
      </c>
      <c r="D90" s="270" t="s">
        <v>111</v>
      </c>
      <c r="E90" s="271" t="s">
        <v>112</v>
      </c>
      <c r="F90" s="272" t="s">
        <v>113</v>
      </c>
      <c r="G90" s="273" t="s">
        <v>114</v>
      </c>
      <c r="H90" s="274">
        <v>43.408000000000001</v>
      </c>
      <c r="I90" s="340"/>
      <c r="J90" s="275">
        <f>ROUND(I90*H90,2)</f>
        <v>0</v>
      </c>
      <c r="K90" s="272" t="s">
        <v>115</v>
      </c>
      <c r="L90" s="200"/>
      <c r="M90" s="276" t="s">
        <v>3</v>
      </c>
      <c r="N90" s="277">
        <v>0.20899999999999999</v>
      </c>
      <c r="O90" s="277">
        <f>N90*H90</f>
        <v>9.0722719999999999</v>
      </c>
      <c r="P90" s="277">
        <v>0</v>
      </c>
      <c r="Q90" s="277">
        <f>P90*H90</f>
        <v>0</v>
      </c>
      <c r="R90" s="277">
        <v>0</v>
      </c>
      <c r="S90" s="278">
        <f>R90*H90</f>
        <v>0</v>
      </c>
      <c r="T90" s="199"/>
    </row>
    <row r="91" spans="1:20" s="202" customFormat="1" x14ac:dyDescent="0.2">
      <c r="A91" s="199"/>
      <c r="B91" s="200"/>
      <c r="C91" s="199"/>
      <c r="D91" s="279" t="s">
        <v>117</v>
      </c>
      <c r="E91" s="199"/>
      <c r="F91" s="280" t="s">
        <v>118</v>
      </c>
      <c r="G91" s="199"/>
      <c r="H91" s="199"/>
      <c r="I91" s="199"/>
      <c r="J91" s="199"/>
      <c r="K91" s="199"/>
      <c r="L91" s="200"/>
      <c r="M91" s="281"/>
      <c r="N91" s="282"/>
      <c r="O91" s="282"/>
      <c r="P91" s="282"/>
      <c r="Q91" s="282"/>
      <c r="R91" s="282"/>
      <c r="S91" s="283"/>
      <c r="T91" s="199"/>
    </row>
    <row r="92" spans="1:20" s="284" customFormat="1" x14ac:dyDescent="0.2">
      <c r="B92" s="285"/>
      <c r="D92" s="286" t="s">
        <v>119</v>
      </c>
      <c r="E92" s="287" t="s">
        <v>3</v>
      </c>
      <c r="F92" s="288" t="s">
        <v>765</v>
      </c>
      <c r="H92" s="289">
        <v>19.260000000000002</v>
      </c>
      <c r="L92" s="285"/>
      <c r="M92" s="290"/>
      <c r="N92" s="291"/>
      <c r="O92" s="291"/>
      <c r="P92" s="291"/>
      <c r="Q92" s="291"/>
      <c r="R92" s="291"/>
      <c r="S92" s="292"/>
    </row>
    <row r="93" spans="1:20" s="284" customFormat="1" x14ac:dyDescent="0.2">
      <c r="B93" s="285"/>
      <c r="D93" s="286" t="s">
        <v>119</v>
      </c>
      <c r="E93" s="287" t="s">
        <v>3</v>
      </c>
      <c r="F93" s="288" t="s">
        <v>766</v>
      </c>
      <c r="H93" s="289">
        <v>28</v>
      </c>
      <c r="L93" s="285"/>
      <c r="M93" s="290"/>
      <c r="N93" s="291"/>
      <c r="O93" s="291"/>
      <c r="P93" s="291"/>
      <c r="Q93" s="291"/>
      <c r="R93" s="291"/>
      <c r="S93" s="292"/>
    </row>
    <row r="94" spans="1:20" s="293" customFormat="1" x14ac:dyDescent="0.2">
      <c r="B94" s="294"/>
      <c r="D94" s="286" t="s">
        <v>119</v>
      </c>
      <c r="E94" s="295" t="s">
        <v>3</v>
      </c>
      <c r="F94" s="296" t="s">
        <v>125</v>
      </c>
      <c r="H94" s="297">
        <v>47.260000000000005</v>
      </c>
      <c r="L94" s="294"/>
      <c r="M94" s="298"/>
      <c r="N94" s="299"/>
      <c r="O94" s="299"/>
      <c r="P94" s="299"/>
      <c r="Q94" s="299"/>
      <c r="R94" s="299"/>
      <c r="S94" s="300"/>
    </row>
    <row r="95" spans="1:20" s="284" customFormat="1" x14ac:dyDescent="0.2">
      <c r="B95" s="285"/>
      <c r="D95" s="286" t="s">
        <v>119</v>
      </c>
      <c r="E95" s="287" t="s">
        <v>3</v>
      </c>
      <c r="F95" s="288" t="s">
        <v>767</v>
      </c>
      <c r="H95" s="289">
        <v>43.408000000000001</v>
      </c>
      <c r="L95" s="285"/>
      <c r="M95" s="290"/>
      <c r="N95" s="291"/>
      <c r="O95" s="291"/>
      <c r="P95" s="291"/>
      <c r="Q95" s="291"/>
      <c r="R95" s="291"/>
      <c r="S95" s="292"/>
    </row>
    <row r="96" spans="1:20" s="202" customFormat="1" ht="37.9" customHeight="1" x14ac:dyDescent="0.2">
      <c r="A96" s="199"/>
      <c r="B96" s="269"/>
      <c r="C96" s="270" t="s">
        <v>70</v>
      </c>
      <c r="D96" s="270" t="s">
        <v>111</v>
      </c>
      <c r="E96" s="271" t="s">
        <v>349</v>
      </c>
      <c r="F96" s="272" t="s">
        <v>350</v>
      </c>
      <c r="G96" s="273" t="s">
        <v>114</v>
      </c>
      <c r="H96" s="274">
        <v>3.8519999999999999</v>
      </c>
      <c r="I96" s="340"/>
      <c r="J96" s="275">
        <f>ROUND(I96*H96,2)</f>
        <v>0</v>
      </c>
      <c r="K96" s="272" t="s">
        <v>115</v>
      </c>
      <c r="L96" s="200"/>
      <c r="M96" s="276" t="s">
        <v>3</v>
      </c>
      <c r="N96" s="277">
        <v>0.185</v>
      </c>
      <c r="O96" s="277">
        <f>N96*H96</f>
        <v>0.71261999999999992</v>
      </c>
      <c r="P96" s="277">
        <v>0</v>
      </c>
      <c r="Q96" s="277">
        <f>P96*H96</f>
        <v>0</v>
      </c>
      <c r="R96" s="277">
        <v>0.44</v>
      </c>
      <c r="S96" s="278">
        <f>R96*H96</f>
        <v>1.6948799999999999</v>
      </c>
      <c r="T96" s="199"/>
    </row>
    <row r="97" spans="1:20" s="202" customFormat="1" x14ac:dyDescent="0.2">
      <c r="A97" s="199"/>
      <c r="B97" s="200"/>
      <c r="C97" s="199"/>
      <c r="D97" s="279" t="s">
        <v>117</v>
      </c>
      <c r="E97" s="199"/>
      <c r="F97" s="280" t="s">
        <v>351</v>
      </c>
      <c r="G97" s="199"/>
      <c r="H97" s="199"/>
      <c r="I97" s="199"/>
      <c r="J97" s="199"/>
      <c r="K97" s="199"/>
      <c r="L97" s="200"/>
      <c r="M97" s="281"/>
      <c r="N97" s="282"/>
      <c r="O97" s="282"/>
      <c r="P97" s="282"/>
      <c r="Q97" s="282"/>
      <c r="R97" s="282"/>
      <c r="S97" s="283"/>
      <c r="T97" s="199"/>
    </row>
    <row r="98" spans="1:20" s="284" customFormat="1" x14ac:dyDescent="0.2">
      <c r="B98" s="285"/>
      <c r="D98" s="286" t="s">
        <v>119</v>
      </c>
      <c r="E98" s="287" t="s">
        <v>3</v>
      </c>
      <c r="F98" s="288" t="s">
        <v>768</v>
      </c>
      <c r="H98" s="289">
        <v>19.260000000000002</v>
      </c>
      <c r="L98" s="285"/>
      <c r="M98" s="290"/>
      <c r="N98" s="291"/>
      <c r="O98" s="291"/>
      <c r="P98" s="291"/>
      <c r="Q98" s="291"/>
      <c r="R98" s="291"/>
      <c r="S98" s="292"/>
    </row>
    <row r="99" spans="1:20" s="284" customFormat="1" x14ac:dyDescent="0.2">
      <c r="B99" s="285"/>
      <c r="D99" s="286" t="s">
        <v>119</v>
      </c>
      <c r="E99" s="287" t="s">
        <v>3</v>
      </c>
      <c r="F99" s="288" t="s">
        <v>769</v>
      </c>
      <c r="H99" s="289">
        <v>3.8519999999999999</v>
      </c>
      <c r="L99" s="285"/>
      <c r="M99" s="290"/>
      <c r="N99" s="291"/>
      <c r="O99" s="291"/>
      <c r="P99" s="291"/>
      <c r="Q99" s="291"/>
      <c r="R99" s="291"/>
      <c r="S99" s="292"/>
    </row>
    <row r="100" spans="1:20" s="202" customFormat="1" ht="33" customHeight="1" x14ac:dyDescent="0.2">
      <c r="A100" s="199"/>
      <c r="B100" s="269"/>
      <c r="C100" s="270" t="s">
        <v>130</v>
      </c>
      <c r="D100" s="270" t="s">
        <v>111</v>
      </c>
      <c r="E100" s="271" t="s">
        <v>360</v>
      </c>
      <c r="F100" s="272" t="s">
        <v>361</v>
      </c>
      <c r="G100" s="273" t="s">
        <v>114</v>
      </c>
      <c r="H100" s="274">
        <v>3.8519999999999999</v>
      </c>
      <c r="I100" s="340"/>
      <c r="J100" s="275">
        <f>ROUND(I100*H100,2)</f>
        <v>0</v>
      </c>
      <c r="K100" s="272" t="s">
        <v>115</v>
      </c>
      <c r="L100" s="200"/>
      <c r="M100" s="276" t="s">
        <v>3</v>
      </c>
      <c r="N100" s="277">
        <v>9.4E-2</v>
      </c>
      <c r="O100" s="277">
        <f>N100*H100</f>
        <v>0.36208799999999997</v>
      </c>
      <c r="P100" s="277">
        <v>0</v>
      </c>
      <c r="Q100" s="277">
        <f>P100*H100</f>
        <v>0</v>
      </c>
      <c r="R100" s="277">
        <v>9.8000000000000004E-2</v>
      </c>
      <c r="S100" s="278">
        <f>R100*H100</f>
        <v>0.377496</v>
      </c>
      <c r="T100" s="199"/>
    </row>
    <row r="101" spans="1:20" s="202" customFormat="1" x14ac:dyDescent="0.2">
      <c r="A101" s="199"/>
      <c r="B101" s="200"/>
      <c r="C101" s="199"/>
      <c r="D101" s="279" t="s">
        <v>117</v>
      </c>
      <c r="E101" s="199"/>
      <c r="F101" s="280" t="s">
        <v>362</v>
      </c>
      <c r="G101" s="199"/>
      <c r="H101" s="199"/>
      <c r="I101" s="199"/>
      <c r="J101" s="199"/>
      <c r="K101" s="199"/>
      <c r="L101" s="200"/>
      <c r="M101" s="281"/>
      <c r="N101" s="282"/>
      <c r="O101" s="282"/>
      <c r="P101" s="282"/>
      <c r="Q101" s="282"/>
      <c r="R101" s="282"/>
      <c r="S101" s="283"/>
      <c r="T101" s="199"/>
    </row>
    <row r="102" spans="1:20" s="202" customFormat="1" ht="21.75" customHeight="1" x14ac:dyDescent="0.2">
      <c r="A102" s="199"/>
      <c r="B102" s="269"/>
      <c r="C102" s="270" t="s">
        <v>116</v>
      </c>
      <c r="D102" s="270" t="s">
        <v>111</v>
      </c>
      <c r="E102" s="271" t="s">
        <v>375</v>
      </c>
      <c r="F102" s="272" t="s">
        <v>376</v>
      </c>
      <c r="G102" s="273" t="s">
        <v>145</v>
      </c>
      <c r="H102" s="274">
        <v>0.77</v>
      </c>
      <c r="I102" s="340"/>
      <c r="J102" s="275">
        <f>ROUND(I102*H102,2)</f>
        <v>0</v>
      </c>
      <c r="K102" s="272" t="s">
        <v>115</v>
      </c>
      <c r="L102" s="200"/>
      <c r="M102" s="276" t="s">
        <v>3</v>
      </c>
      <c r="N102" s="277">
        <v>0.215</v>
      </c>
      <c r="O102" s="277">
        <f>N102*H102</f>
        <v>0.16555</v>
      </c>
      <c r="P102" s="277">
        <v>0</v>
      </c>
      <c r="Q102" s="277">
        <f>P102*H102</f>
        <v>0</v>
      </c>
      <c r="R102" s="277">
        <v>0</v>
      </c>
      <c r="S102" s="278">
        <f>R102*H102</f>
        <v>0</v>
      </c>
      <c r="T102" s="199"/>
    </row>
    <row r="103" spans="1:20" s="202" customFormat="1" x14ac:dyDescent="0.2">
      <c r="A103" s="199"/>
      <c r="B103" s="200"/>
      <c r="C103" s="199"/>
      <c r="D103" s="279" t="s">
        <v>117</v>
      </c>
      <c r="E103" s="199"/>
      <c r="F103" s="280" t="s">
        <v>377</v>
      </c>
      <c r="G103" s="199"/>
      <c r="H103" s="199"/>
      <c r="I103" s="199"/>
      <c r="J103" s="199"/>
      <c r="K103" s="199"/>
      <c r="L103" s="200"/>
      <c r="M103" s="281"/>
      <c r="N103" s="282"/>
      <c r="O103" s="282"/>
      <c r="P103" s="282"/>
      <c r="Q103" s="282"/>
      <c r="R103" s="282"/>
      <c r="S103" s="283"/>
      <c r="T103" s="199"/>
    </row>
    <row r="104" spans="1:20" s="284" customFormat="1" x14ac:dyDescent="0.2">
      <c r="B104" s="285"/>
      <c r="D104" s="286" t="s">
        <v>119</v>
      </c>
      <c r="E104" s="287" t="s">
        <v>3</v>
      </c>
      <c r="F104" s="288" t="s">
        <v>768</v>
      </c>
      <c r="H104" s="289">
        <v>19.260000000000002</v>
      </c>
      <c r="L104" s="285"/>
      <c r="M104" s="290"/>
      <c r="N104" s="291"/>
      <c r="O104" s="291"/>
      <c r="P104" s="291"/>
      <c r="Q104" s="291"/>
      <c r="R104" s="291"/>
      <c r="S104" s="292"/>
    </row>
    <row r="105" spans="1:20" s="284" customFormat="1" x14ac:dyDescent="0.2">
      <c r="B105" s="285"/>
      <c r="D105" s="286" t="s">
        <v>119</v>
      </c>
      <c r="E105" s="287" t="s">
        <v>3</v>
      </c>
      <c r="F105" s="288" t="s">
        <v>769</v>
      </c>
      <c r="H105" s="289">
        <v>3.8519999999999999</v>
      </c>
      <c r="L105" s="285"/>
      <c r="M105" s="290"/>
      <c r="N105" s="291"/>
      <c r="O105" s="291"/>
      <c r="P105" s="291"/>
      <c r="Q105" s="291"/>
      <c r="R105" s="291"/>
      <c r="S105" s="292"/>
    </row>
    <row r="106" spans="1:20" s="284" customFormat="1" x14ac:dyDescent="0.2">
      <c r="B106" s="285"/>
      <c r="D106" s="286" t="s">
        <v>119</v>
      </c>
      <c r="E106" s="287" t="s">
        <v>3</v>
      </c>
      <c r="F106" s="288" t="s">
        <v>770</v>
      </c>
      <c r="H106" s="289">
        <v>0.77</v>
      </c>
      <c r="L106" s="285"/>
      <c r="M106" s="290"/>
      <c r="N106" s="291"/>
      <c r="O106" s="291"/>
      <c r="P106" s="291"/>
      <c r="Q106" s="291"/>
      <c r="R106" s="291"/>
      <c r="S106" s="292"/>
    </row>
    <row r="107" spans="1:20" s="202" customFormat="1" ht="24.2" customHeight="1" x14ac:dyDescent="0.2">
      <c r="A107" s="199"/>
      <c r="B107" s="269"/>
      <c r="C107" s="270" t="s">
        <v>142</v>
      </c>
      <c r="D107" s="270" t="s">
        <v>111</v>
      </c>
      <c r="E107" s="271" t="s">
        <v>391</v>
      </c>
      <c r="F107" s="272" t="s">
        <v>392</v>
      </c>
      <c r="G107" s="273" t="s">
        <v>145</v>
      </c>
      <c r="H107" s="274">
        <v>47.24</v>
      </c>
      <c r="I107" s="340"/>
      <c r="J107" s="275">
        <f>ROUND(I107*H107,2)</f>
        <v>0</v>
      </c>
      <c r="K107" s="272" t="s">
        <v>115</v>
      </c>
      <c r="L107" s="200"/>
      <c r="M107" s="276" t="s">
        <v>3</v>
      </c>
      <c r="N107" s="277">
        <v>0.61</v>
      </c>
      <c r="O107" s="277">
        <f>N107*H107</f>
        <v>28.816400000000002</v>
      </c>
      <c r="P107" s="277">
        <v>0</v>
      </c>
      <c r="Q107" s="277">
        <f>P107*H107</f>
        <v>0</v>
      </c>
      <c r="R107" s="277">
        <v>0</v>
      </c>
      <c r="S107" s="278">
        <f>R107*H107</f>
        <v>0</v>
      </c>
      <c r="T107" s="199"/>
    </row>
    <row r="108" spans="1:20" s="202" customFormat="1" x14ac:dyDescent="0.2">
      <c r="A108" s="199"/>
      <c r="B108" s="200"/>
      <c r="C108" s="199"/>
      <c r="D108" s="279" t="s">
        <v>117</v>
      </c>
      <c r="E108" s="199"/>
      <c r="F108" s="280" t="s">
        <v>393</v>
      </c>
      <c r="G108" s="199"/>
      <c r="H108" s="199"/>
      <c r="I108" s="199"/>
      <c r="J108" s="199"/>
      <c r="K108" s="199"/>
      <c r="L108" s="200"/>
      <c r="M108" s="281"/>
      <c r="N108" s="282"/>
      <c r="O108" s="282"/>
      <c r="P108" s="282"/>
      <c r="Q108" s="282"/>
      <c r="R108" s="282"/>
      <c r="S108" s="283"/>
      <c r="T108" s="199"/>
    </row>
    <row r="109" spans="1:20" s="284" customFormat="1" x14ac:dyDescent="0.2">
      <c r="B109" s="285"/>
      <c r="D109" s="286" t="s">
        <v>119</v>
      </c>
      <c r="E109" s="287" t="s">
        <v>3</v>
      </c>
      <c r="F109" s="288" t="s">
        <v>709</v>
      </c>
      <c r="H109" s="289">
        <v>21.25</v>
      </c>
      <c r="L109" s="285"/>
      <c r="M109" s="290"/>
      <c r="N109" s="291"/>
      <c r="O109" s="291"/>
      <c r="P109" s="291"/>
      <c r="Q109" s="291"/>
      <c r="R109" s="291"/>
      <c r="S109" s="292"/>
    </row>
    <row r="110" spans="1:20" s="284" customFormat="1" x14ac:dyDescent="0.2">
      <c r="B110" s="285"/>
      <c r="D110" s="286" t="s">
        <v>119</v>
      </c>
      <c r="E110" s="287" t="s">
        <v>3</v>
      </c>
      <c r="F110" s="288" t="s">
        <v>771</v>
      </c>
      <c r="H110" s="289">
        <v>37.799999999999997</v>
      </c>
      <c r="L110" s="285"/>
      <c r="M110" s="290"/>
      <c r="N110" s="291"/>
      <c r="O110" s="291"/>
      <c r="P110" s="291"/>
      <c r="Q110" s="291"/>
      <c r="R110" s="291"/>
      <c r="S110" s="292"/>
    </row>
    <row r="111" spans="1:20" s="293" customFormat="1" x14ac:dyDescent="0.2">
      <c r="B111" s="294"/>
      <c r="D111" s="286" t="s">
        <v>119</v>
      </c>
      <c r="E111" s="295" t="s">
        <v>3</v>
      </c>
      <c r="F111" s="296" t="s">
        <v>125</v>
      </c>
      <c r="H111" s="297">
        <v>59.05</v>
      </c>
      <c r="L111" s="294"/>
      <c r="M111" s="298"/>
      <c r="N111" s="299"/>
      <c r="O111" s="299"/>
      <c r="P111" s="299"/>
      <c r="Q111" s="299"/>
      <c r="R111" s="299"/>
      <c r="S111" s="300"/>
    </row>
    <row r="112" spans="1:20" s="284" customFormat="1" x14ac:dyDescent="0.2">
      <c r="B112" s="285"/>
      <c r="D112" s="286" t="s">
        <v>119</v>
      </c>
      <c r="E112" s="287" t="s">
        <v>3</v>
      </c>
      <c r="F112" s="288" t="s">
        <v>772</v>
      </c>
      <c r="H112" s="289">
        <v>47.24</v>
      </c>
      <c r="L112" s="285"/>
      <c r="M112" s="290"/>
      <c r="N112" s="291"/>
      <c r="O112" s="291"/>
      <c r="P112" s="291"/>
      <c r="Q112" s="291"/>
      <c r="R112" s="291"/>
      <c r="S112" s="292"/>
    </row>
    <row r="113" spans="1:20" s="202" customFormat="1" ht="24.2" customHeight="1" x14ac:dyDescent="0.2">
      <c r="A113" s="199"/>
      <c r="B113" s="269"/>
      <c r="C113" s="270" t="s">
        <v>152</v>
      </c>
      <c r="D113" s="270" t="s">
        <v>111</v>
      </c>
      <c r="E113" s="271" t="s">
        <v>163</v>
      </c>
      <c r="F113" s="272" t="s">
        <v>164</v>
      </c>
      <c r="G113" s="273" t="s">
        <v>145</v>
      </c>
      <c r="H113" s="274">
        <v>11.81</v>
      </c>
      <c r="I113" s="340"/>
      <c r="J113" s="275">
        <f>ROUND(I113*H113,2)</f>
        <v>0</v>
      </c>
      <c r="K113" s="272" t="s">
        <v>115</v>
      </c>
      <c r="L113" s="200"/>
      <c r="M113" s="276" t="s">
        <v>3</v>
      </c>
      <c r="N113" s="277">
        <v>1.742</v>
      </c>
      <c r="O113" s="277">
        <f>N113*H113</f>
        <v>20.57302</v>
      </c>
      <c r="P113" s="277">
        <v>0</v>
      </c>
      <c r="Q113" s="277">
        <f>P113*H113</f>
        <v>0</v>
      </c>
      <c r="R113" s="277">
        <v>0</v>
      </c>
      <c r="S113" s="278">
        <f>R113*H113</f>
        <v>0</v>
      </c>
      <c r="T113" s="199"/>
    </row>
    <row r="114" spans="1:20" s="202" customFormat="1" x14ac:dyDescent="0.2">
      <c r="A114" s="199"/>
      <c r="B114" s="200"/>
      <c r="C114" s="199"/>
      <c r="D114" s="279" t="s">
        <v>117</v>
      </c>
      <c r="E114" s="199"/>
      <c r="F114" s="280" t="s">
        <v>165</v>
      </c>
      <c r="G114" s="199"/>
      <c r="H114" s="199"/>
      <c r="I114" s="199"/>
      <c r="J114" s="199"/>
      <c r="K114" s="199"/>
      <c r="L114" s="200"/>
      <c r="M114" s="281"/>
      <c r="N114" s="282"/>
      <c r="O114" s="282"/>
      <c r="P114" s="282"/>
      <c r="Q114" s="282"/>
      <c r="R114" s="282"/>
      <c r="S114" s="283"/>
      <c r="T114" s="199"/>
    </row>
    <row r="115" spans="1:20" s="284" customFormat="1" x14ac:dyDescent="0.2">
      <c r="B115" s="285"/>
      <c r="D115" s="286" t="s">
        <v>119</v>
      </c>
      <c r="E115" s="287" t="s">
        <v>3</v>
      </c>
      <c r="F115" s="288" t="s">
        <v>709</v>
      </c>
      <c r="H115" s="289">
        <v>21.25</v>
      </c>
      <c r="L115" s="285"/>
      <c r="M115" s="290"/>
      <c r="N115" s="291"/>
      <c r="O115" s="291"/>
      <c r="P115" s="291"/>
      <c r="Q115" s="291"/>
      <c r="R115" s="291"/>
      <c r="S115" s="292"/>
    </row>
    <row r="116" spans="1:20" s="284" customFormat="1" x14ac:dyDescent="0.2">
      <c r="B116" s="285"/>
      <c r="D116" s="286" t="s">
        <v>119</v>
      </c>
      <c r="E116" s="287" t="s">
        <v>3</v>
      </c>
      <c r="F116" s="288" t="s">
        <v>771</v>
      </c>
      <c r="H116" s="289">
        <v>37.799999999999997</v>
      </c>
      <c r="L116" s="285"/>
      <c r="M116" s="290"/>
      <c r="N116" s="291"/>
      <c r="O116" s="291"/>
      <c r="P116" s="291"/>
      <c r="Q116" s="291"/>
      <c r="R116" s="291"/>
      <c r="S116" s="292"/>
    </row>
    <row r="117" spans="1:20" s="293" customFormat="1" x14ac:dyDescent="0.2">
      <c r="B117" s="294"/>
      <c r="D117" s="286" t="s">
        <v>119</v>
      </c>
      <c r="E117" s="295" t="s">
        <v>3</v>
      </c>
      <c r="F117" s="296" t="s">
        <v>125</v>
      </c>
      <c r="H117" s="297">
        <v>59.05</v>
      </c>
      <c r="L117" s="294"/>
      <c r="M117" s="298"/>
      <c r="N117" s="299"/>
      <c r="O117" s="299"/>
      <c r="P117" s="299"/>
      <c r="Q117" s="299"/>
      <c r="R117" s="299"/>
      <c r="S117" s="300"/>
    </row>
    <row r="118" spans="1:20" s="284" customFormat="1" x14ac:dyDescent="0.2">
      <c r="B118" s="285"/>
      <c r="D118" s="286" t="s">
        <v>119</v>
      </c>
      <c r="E118" s="287" t="s">
        <v>3</v>
      </c>
      <c r="F118" s="288" t="s">
        <v>773</v>
      </c>
      <c r="H118" s="289">
        <v>11.81</v>
      </c>
      <c r="L118" s="285"/>
      <c r="M118" s="290"/>
      <c r="N118" s="291"/>
      <c r="O118" s="291"/>
      <c r="P118" s="291"/>
      <c r="Q118" s="291"/>
      <c r="R118" s="291"/>
      <c r="S118" s="292"/>
    </row>
    <row r="119" spans="1:20" s="202" customFormat="1" ht="24.2" customHeight="1" x14ac:dyDescent="0.2">
      <c r="A119" s="199"/>
      <c r="B119" s="269"/>
      <c r="C119" s="270" t="s">
        <v>162</v>
      </c>
      <c r="D119" s="270" t="s">
        <v>111</v>
      </c>
      <c r="E119" s="271" t="s">
        <v>774</v>
      </c>
      <c r="F119" s="272" t="s">
        <v>775</v>
      </c>
      <c r="G119" s="273" t="s">
        <v>145</v>
      </c>
      <c r="H119" s="274">
        <v>19.568000000000001</v>
      </c>
      <c r="I119" s="340"/>
      <c r="J119" s="275">
        <f>ROUND(I119*H119,2)</f>
        <v>0</v>
      </c>
      <c r="K119" s="272" t="s">
        <v>115</v>
      </c>
      <c r="L119" s="200"/>
      <c r="M119" s="276" t="s">
        <v>3</v>
      </c>
      <c r="N119" s="277">
        <v>1.72</v>
      </c>
      <c r="O119" s="277">
        <f>N119*H119</f>
        <v>33.656960000000005</v>
      </c>
      <c r="P119" s="277">
        <v>0</v>
      </c>
      <c r="Q119" s="277">
        <f>P119*H119</f>
        <v>0</v>
      </c>
      <c r="R119" s="277">
        <v>0</v>
      </c>
      <c r="S119" s="278">
        <f>R119*H119</f>
        <v>0</v>
      </c>
      <c r="T119" s="199"/>
    </row>
    <row r="120" spans="1:20" s="202" customFormat="1" x14ac:dyDescent="0.2">
      <c r="A120" s="199"/>
      <c r="B120" s="200"/>
      <c r="C120" s="199"/>
      <c r="D120" s="279" t="s">
        <v>117</v>
      </c>
      <c r="E120" s="199"/>
      <c r="F120" s="280" t="s">
        <v>776</v>
      </c>
      <c r="G120" s="199"/>
      <c r="H120" s="199"/>
      <c r="I120" s="199"/>
      <c r="J120" s="199"/>
      <c r="K120" s="199"/>
      <c r="L120" s="200"/>
      <c r="M120" s="281"/>
      <c r="N120" s="282"/>
      <c r="O120" s="282"/>
      <c r="P120" s="282"/>
      <c r="Q120" s="282"/>
      <c r="R120" s="282"/>
      <c r="S120" s="283"/>
      <c r="T120" s="199"/>
    </row>
    <row r="121" spans="1:20" s="284" customFormat="1" x14ac:dyDescent="0.2">
      <c r="B121" s="285"/>
      <c r="D121" s="286" t="s">
        <v>119</v>
      </c>
      <c r="E121" s="287" t="s">
        <v>3</v>
      </c>
      <c r="F121" s="288" t="s">
        <v>777</v>
      </c>
      <c r="H121" s="289">
        <v>20.800999999999998</v>
      </c>
      <c r="L121" s="285"/>
      <c r="M121" s="290"/>
      <c r="N121" s="291"/>
      <c r="O121" s="291"/>
      <c r="P121" s="291"/>
      <c r="Q121" s="291"/>
      <c r="R121" s="291"/>
      <c r="S121" s="292"/>
    </row>
    <row r="122" spans="1:20" s="284" customFormat="1" x14ac:dyDescent="0.2">
      <c r="B122" s="285"/>
      <c r="D122" s="286" t="s">
        <v>119</v>
      </c>
      <c r="E122" s="287" t="s">
        <v>3</v>
      </c>
      <c r="F122" s="288" t="s">
        <v>778</v>
      </c>
      <c r="H122" s="289">
        <v>3.6589999999999998</v>
      </c>
      <c r="L122" s="285"/>
      <c r="M122" s="290"/>
      <c r="N122" s="291"/>
      <c r="O122" s="291"/>
      <c r="P122" s="291"/>
      <c r="Q122" s="291"/>
      <c r="R122" s="291"/>
      <c r="S122" s="292"/>
    </row>
    <row r="123" spans="1:20" s="293" customFormat="1" x14ac:dyDescent="0.2">
      <c r="B123" s="294"/>
      <c r="D123" s="286" t="s">
        <v>119</v>
      </c>
      <c r="E123" s="295" t="s">
        <v>3</v>
      </c>
      <c r="F123" s="296" t="s">
        <v>125</v>
      </c>
      <c r="H123" s="297">
        <v>24.459999999999997</v>
      </c>
      <c r="L123" s="294"/>
      <c r="M123" s="298"/>
      <c r="N123" s="299"/>
      <c r="O123" s="299"/>
      <c r="P123" s="299"/>
      <c r="Q123" s="299"/>
      <c r="R123" s="299"/>
      <c r="S123" s="300"/>
    </row>
    <row r="124" spans="1:20" s="284" customFormat="1" x14ac:dyDescent="0.2">
      <c r="B124" s="285"/>
      <c r="D124" s="286" t="s">
        <v>119</v>
      </c>
      <c r="E124" s="287" t="s">
        <v>3</v>
      </c>
      <c r="F124" s="288" t="s">
        <v>779</v>
      </c>
      <c r="H124" s="289">
        <v>19.568000000000001</v>
      </c>
      <c r="L124" s="285"/>
      <c r="M124" s="290"/>
      <c r="N124" s="291"/>
      <c r="O124" s="291"/>
      <c r="P124" s="291"/>
      <c r="Q124" s="291"/>
      <c r="R124" s="291"/>
      <c r="S124" s="292"/>
    </row>
    <row r="125" spans="1:20" s="202" customFormat="1" ht="24.2" customHeight="1" x14ac:dyDescent="0.2">
      <c r="A125" s="199"/>
      <c r="B125" s="269"/>
      <c r="C125" s="270" t="s">
        <v>167</v>
      </c>
      <c r="D125" s="270" t="s">
        <v>111</v>
      </c>
      <c r="E125" s="271" t="s">
        <v>780</v>
      </c>
      <c r="F125" s="272" t="s">
        <v>781</v>
      </c>
      <c r="G125" s="273" t="s">
        <v>145</v>
      </c>
      <c r="H125" s="274">
        <v>4.8920000000000003</v>
      </c>
      <c r="I125" s="340"/>
      <c r="J125" s="275">
        <f>ROUND(I125*H125,2)</f>
        <v>0</v>
      </c>
      <c r="K125" s="272" t="s">
        <v>115</v>
      </c>
      <c r="L125" s="200"/>
      <c r="M125" s="276" t="s">
        <v>3</v>
      </c>
      <c r="N125" s="277">
        <v>2.343</v>
      </c>
      <c r="O125" s="277">
        <f>N125*H125</f>
        <v>11.461956000000001</v>
      </c>
      <c r="P125" s="277">
        <v>0</v>
      </c>
      <c r="Q125" s="277">
        <f>P125*H125</f>
        <v>0</v>
      </c>
      <c r="R125" s="277">
        <v>0</v>
      </c>
      <c r="S125" s="278">
        <f>R125*H125</f>
        <v>0</v>
      </c>
      <c r="T125" s="199"/>
    </row>
    <row r="126" spans="1:20" s="202" customFormat="1" x14ac:dyDescent="0.2">
      <c r="A126" s="199"/>
      <c r="B126" s="200"/>
      <c r="C126" s="199"/>
      <c r="D126" s="279" t="s">
        <v>117</v>
      </c>
      <c r="E126" s="199"/>
      <c r="F126" s="280" t="s">
        <v>782</v>
      </c>
      <c r="G126" s="199"/>
      <c r="H126" s="199"/>
      <c r="I126" s="199"/>
      <c r="J126" s="199"/>
      <c r="K126" s="199"/>
      <c r="L126" s="200"/>
      <c r="M126" s="281"/>
      <c r="N126" s="282"/>
      <c r="O126" s="282"/>
      <c r="P126" s="282"/>
      <c r="Q126" s="282"/>
      <c r="R126" s="282"/>
      <c r="S126" s="283"/>
      <c r="T126" s="199"/>
    </row>
    <row r="127" spans="1:20" s="284" customFormat="1" x14ac:dyDescent="0.2">
      <c r="B127" s="285"/>
      <c r="D127" s="286" t="s">
        <v>119</v>
      </c>
      <c r="E127" s="287" t="s">
        <v>3</v>
      </c>
      <c r="F127" s="288" t="s">
        <v>777</v>
      </c>
      <c r="H127" s="289">
        <v>20.800999999999998</v>
      </c>
      <c r="L127" s="285"/>
      <c r="M127" s="290"/>
      <c r="N127" s="291"/>
      <c r="O127" s="291"/>
      <c r="P127" s="291"/>
      <c r="Q127" s="291"/>
      <c r="R127" s="291"/>
      <c r="S127" s="292"/>
    </row>
    <row r="128" spans="1:20" s="284" customFormat="1" x14ac:dyDescent="0.2">
      <c r="B128" s="285"/>
      <c r="D128" s="286" t="s">
        <v>119</v>
      </c>
      <c r="E128" s="287" t="s">
        <v>3</v>
      </c>
      <c r="F128" s="288" t="s">
        <v>778</v>
      </c>
      <c r="H128" s="289">
        <v>3.6589999999999998</v>
      </c>
      <c r="L128" s="285"/>
      <c r="M128" s="290"/>
      <c r="N128" s="291"/>
      <c r="O128" s="291"/>
      <c r="P128" s="291"/>
      <c r="Q128" s="291"/>
      <c r="R128" s="291"/>
      <c r="S128" s="292"/>
    </row>
    <row r="129" spans="1:20" s="293" customFormat="1" x14ac:dyDescent="0.2">
      <c r="B129" s="294"/>
      <c r="D129" s="286" t="s">
        <v>119</v>
      </c>
      <c r="E129" s="295" t="s">
        <v>3</v>
      </c>
      <c r="F129" s="296" t="s">
        <v>125</v>
      </c>
      <c r="H129" s="297">
        <v>24.459999999999997</v>
      </c>
      <c r="L129" s="294"/>
      <c r="M129" s="298"/>
      <c r="N129" s="299"/>
      <c r="O129" s="299"/>
      <c r="P129" s="299"/>
      <c r="Q129" s="299"/>
      <c r="R129" s="299"/>
      <c r="S129" s="300"/>
    </row>
    <row r="130" spans="1:20" s="284" customFormat="1" x14ac:dyDescent="0.2">
      <c r="B130" s="285"/>
      <c r="D130" s="286" t="s">
        <v>119</v>
      </c>
      <c r="E130" s="287" t="s">
        <v>3</v>
      </c>
      <c r="F130" s="288" t="s">
        <v>783</v>
      </c>
      <c r="H130" s="289">
        <v>4.8920000000000003</v>
      </c>
      <c r="L130" s="285"/>
      <c r="M130" s="290"/>
      <c r="N130" s="291"/>
      <c r="O130" s="291"/>
      <c r="P130" s="291"/>
      <c r="Q130" s="291"/>
      <c r="R130" s="291"/>
      <c r="S130" s="292"/>
    </row>
    <row r="131" spans="1:20" s="202" customFormat="1" ht="24.2" customHeight="1" x14ac:dyDescent="0.2">
      <c r="A131" s="199"/>
      <c r="B131" s="269"/>
      <c r="C131" s="270" t="s">
        <v>172</v>
      </c>
      <c r="D131" s="270" t="s">
        <v>111</v>
      </c>
      <c r="E131" s="271" t="s">
        <v>581</v>
      </c>
      <c r="F131" s="272" t="s">
        <v>582</v>
      </c>
      <c r="G131" s="273" t="s">
        <v>175</v>
      </c>
      <c r="H131" s="274">
        <v>268.10000000000002</v>
      </c>
      <c r="I131" s="340"/>
      <c r="J131" s="275">
        <f>ROUND(I131*H131,2)</f>
        <v>0</v>
      </c>
      <c r="K131" s="272" t="s">
        <v>115</v>
      </c>
      <c r="L131" s="200"/>
      <c r="M131" s="276" t="s">
        <v>3</v>
      </c>
      <c r="N131" s="277">
        <v>0.58299999999999996</v>
      </c>
      <c r="O131" s="277">
        <f>N131*H131</f>
        <v>156.3023</v>
      </c>
      <c r="P131" s="277">
        <v>1.8E-3</v>
      </c>
      <c r="Q131" s="277">
        <f>P131*H131</f>
        <v>0.48258000000000001</v>
      </c>
      <c r="R131" s="277">
        <v>0</v>
      </c>
      <c r="S131" s="278">
        <f>R131*H131</f>
        <v>0</v>
      </c>
      <c r="T131" s="199"/>
    </row>
    <row r="132" spans="1:20" s="202" customFormat="1" x14ac:dyDescent="0.2">
      <c r="A132" s="199"/>
      <c r="B132" s="200"/>
      <c r="C132" s="199"/>
      <c r="D132" s="279" t="s">
        <v>117</v>
      </c>
      <c r="E132" s="199"/>
      <c r="F132" s="280" t="s">
        <v>583</v>
      </c>
      <c r="G132" s="199"/>
      <c r="H132" s="199"/>
      <c r="I132" s="341"/>
      <c r="J132" s="199"/>
      <c r="K132" s="199"/>
      <c r="L132" s="200"/>
      <c r="M132" s="281"/>
      <c r="N132" s="282"/>
      <c r="O132" s="282"/>
      <c r="P132" s="282"/>
      <c r="Q132" s="282"/>
      <c r="R132" s="282"/>
      <c r="S132" s="283"/>
      <c r="T132" s="199"/>
    </row>
    <row r="133" spans="1:20" s="284" customFormat="1" ht="22.5" x14ac:dyDescent="0.2">
      <c r="B133" s="285"/>
      <c r="D133" s="286" t="s">
        <v>119</v>
      </c>
      <c r="E133" s="287" t="s">
        <v>3</v>
      </c>
      <c r="F133" s="288" t="s">
        <v>784</v>
      </c>
      <c r="H133" s="289">
        <v>296.10000000000002</v>
      </c>
      <c r="L133" s="285"/>
      <c r="M133" s="290"/>
      <c r="N133" s="291"/>
      <c r="O133" s="291"/>
      <c r="P133" s="291"/>
      <c r="Q133" s="291"/>
      <c r="R133" s="291"/>
      <c r="S133" s="292"/>
    </row>
    <row r="134" spans="1:20" s="284" customFormat="1" x14ac:dyDescent="0.2">
      <c r="B134" s="285"/>
      <c r="D134" s="286" t="s">
        <v>119</v>
      </c>
      <c r="E134" s="287" t="s">
        <v>3</v>
      </c>
      <c r="F134" s="288" t="s">
        <v>785</v>
      </c>
      <c r="H134" s="289">
        <v>-28</v>
      </c>
      <c r="L134" s="285"/>
      <c r="M134" s="290"/>
      <c r="N134" s="291"/>
      <c r="O134" s="291"/>
      <c r="P134" s="291"/>
      <c r="Q134" s="291"/>
      <c r="R134" s="291"/>
      <c r="S134" s="292"/>
    </row>
    <row r="135" spans="1:20" s="293" customFormat="1" x14ac:dyDescent="0.2">
      <c r="B135" s="294"/>
      <c r="D135" s="286" t="s">
        <v>119</v>
      </c>
      <c r="E135" s="295" t="s">
        <v>3</v>
      </c>
      <c r="F135" s="296" t="s">
        <v>786</v>
      </c>
      <c r="H135" s="297">
        <v>268.10000000000002</v>
      </c>
      <c r="L135" s="294"/>
      <c r="M135" s="298"/>
      <c r="N135" s="299"/>
      <c r="O135" s="299"/>
      <c r="P135" s="299"/>
      <c r="Q135" s="299"/>
      <c r="R135" s="299"/>
      <c r="S135" s="300"/>
    </row>
    <row r="136" spans="1:20" s="202" customFormat="1" ht="37.9" customHeight="1" x14ac:dyDescent="0.2">
      <c r="A136" s="199"/>
      <c r="B136" s="269"/>
      <c r="C136" s="270" t="s">
        <v>177</v>
      </c>
      <c r="D136" s="270" t="s">
        <v>111</v>
      </c>
      <c r="E136" s="271" t="s">
        <v>201</v>
      </c>
      <c r="F136" s="272" t="s">
        <v>202</v>
      </c>
      <c r="G136" s="273" t="s">
        <v>145</v>
      </c>
      <c r="H136" s="274">
        <v>11.506</v>
      </c>
      <c r="I136" s="340"/>
      <c r="J136" s="275">
        <f>ROUND(I136*H136,2)</f>
        <v>0</v>
      </c>
      <c r="K136" s="272" t="s">
        <v>115</v>
      </c>
      <c r="L136" s="200"/>
      <c r="M136" s="276" t="s">
        <v>3</v>
      </c>
      <c r="N136" s="277">
        <v>4.5999999999999999E-2</v>
      </c>
      <c r="O136" s="277">
        <f>N136*H136</f>
        <v>0.52927599999999997</v>
      </c>
      <c r="P136" s="277">
        <v>0</v>
      </c>
      <c r="Q136" s="277">
        <f>P136*H136</f>
        <v>0</v>
      </c>
      <c r="R136" s="277">
        <v>0</v>
      </c>
      <c r="S136" s="278">
        <f>R136*H136</f>
        <v>0</v>
      </c>
      <c r="T136" s="199"/>
    </row>
    <row r="137" spans="1:20" s="202" customFormat="1" x14ac:dyDescent="0.2">
      <c r="A137" s="199"/>
      <c r="B137" s="200"/>
      <c r="C137" s="199"/>
      <c r="D137" s="279" t="s">
        <v>117</v>
      </c>
      <c r="E137" s="199"/>
      <c r="F137" s="280" t="s">
        <v>203</v>
      </c>
      <c r="G137" s="199"/>
      <c r="H137" s="199"/>
      <c r="I137" s="199"/>
      <c r="J137" s="199"/>
      <c r="K137" s="199"/>
      <c r="L137" s="200"/>
      <c r="M137" s="281"/>
      <c r="N137" s="282"/>
      <c r="O137" s="282"/>
      <c r="P137" s="282"/>
      <c r="Q137" s="282"/>
      <c r="R137" s="282"/>
      <c r="S137" s="283"/>
      <c r="T137" s="199"/>
    </row>
    <row r="138" spans="1:20" s="284" customFormat="1" x14ac:dyDescent="0.2">
      <c r="B138" s="285"/>
      <c r="D138" s="286" t="s">
        <v>119</v>
      </c>
      <c r="E138" s="287" t="s">
        <v>3</v>
      </c>
      <c r="F138" s="288" t="s">
        <v>787</v>
      </c>
      <c r="H138" s="289">
        <v>0.77</v>
      </c>
      <c r="L138" s="285"/>
      <c r="M138" s="290"/>
      <c r="N138" s="291"/>
      <c r="O138" s="291"/>
      <c r="P138" s="291"/>
      <c r="Q138" s="291"/>
      <c r="R138" s="291"/>
      <c r="S138" s="292"/>
    </row>
    <row r="139" spans="1:20" s="284" customFormat="1" x14ac:dyDescent="0.2">
      <c r="B139" s="285"/>
      <c r="D139" s="286" t="s">
        <v>119</v>
      </c>
      <c r="E139" s="287" t="s">
        <v>3</v>
      </c>
      <c r="F139" s="288" t="s">
        <v>788</v>
      </c>
      <c r="H139" s="289">
        <v>66.808000000000007</v>
      </c>
      <c r="L139" s="285"/>
      <c r="M139" s="290"/>
      <c r="N139" s="291"/>
      <c r="O139" s="291"/>
      <c r="P139" s="291"/>
      <c r="Q139" s="291"/>
      <c r="R139" s="291"/>
      <c r="S139" s="292"/>
    </row>
    <row r="140" spans="1:20" s="284" customFormat="1" x14ac:dyDescent="0.2">
      <c r="B140" s="285"/>
      <c r="D140" s="286" t="s">
        <v>119</v>
      </c>
      <c r="E140" s="287" t="s">
        <v>3</v>
      </c>
      <c r="F140" s="288" t="s">
        <v>789</v>
      </c>
      <c r="H140" s="289">
        <v>-56.072000000000003</v>
      </c>
      <c r="L140" s="285"/>
      <c r="M140" s="290"/>
      <c r="N140" s="291"/>
      <c r="O140" s="291"/>
      <c r="P140" s="291"/>
      <c r="Q140" s="291"/>
      <c r="R140" s="291"/>
      <c r="S140" s="292"/>
    </row>
    <row r="141" spans="1:20" s="293" customFormat="1" x14ac:dyDescent="0.2">
      <c r="B141" s="294"/>
      <c r="D141" s="286" t="s">
        <v>119</v>
      </c>
      <c r="E141" s="295" t="s">
        <v>3</v>
      </c>
      <c r="F141" s="296" t="s">
        <v>125</v>
      </c>
      <c r="H141" s="297">
        <v>11.506</v>
      </c>
      <c r="L141" s="294"/>
      <c r="M141" s="298"/>
      <c r="N141" s="299"/>
      <c r="O141" s="299"/>
      <c r="P141" s="299"/>
      <c r="Q141" s="299"/>
      <c r="R141" s="299"/>
      <c r="S141" s="300"/>
    </row>
    <row r="142" spans="1:20" s="202" customFormat="1" ht="37.9" customHeight="1" x14ac:dyDescent="0.2">
      <c r="A142" s="199"/>
      <c r="B142" s="269"/>
      <c r="C142" s="270" t="s">
        <v>187</v>
      </c>
      <c r="D142" s="270" t="s">
        <v>111</v>
      </c>
      <c r="E142" s="271" t="s">
        <v>206</v>
      </c>
      <c r="F142" s="272" t="s">
        <v>207</v>
      </c>
      <c r="G142" s="273" t="s">
        <v>145</v>
      </c>
      <c r="H142" s="274">
        <v>0.70199999999999996</v>
      </c>
      <c r="I142" s="340"/>
      <c r="J142" s="275">
        <f>ROUND(I142*H142,2)</f>
        <v>0</v>
      </c>
      <c r="K142" s="272" t="s">
        <v>115</v>
      </c>
      <c r="L142" s="200"/>
      <c r="M142" s="276" t="s">
        <v>3</v>
      </c>
      <c r="N142" s="277">
        <v>5.0999999999999997E-2</v>
      </c>
      <c r="O142" s="277">
        <f>N142*H142</f>
        <v>3.5801999999999994E-2</v>
      </c>
      <c r="P142" s="277">
        <v>0</v>
      </c>
      <c r="Q142" s="277">
        <f>P142*H142</f>
        <v>0</v>
      </c>
      <c r="R142" s="277">
        <v>0</v>
      </c>
      <c r="S142" s="278">
        <f>R142*H142</f>
        <v>0</v>
      </c>
      <c r="T142" s="199"/>
    </row>
    <row r="143" spans="1:20" s="202" customFormat="1" x14ac:dyDescent="0.2">
      <c r="A143" s="199"/>
      <c r="B143" s="200"/>
      <c r="C143" s="199"/>
      <c r="D143" s="279" t="s">
        <v>117</v>
      </c>
      <c r="E143" s="199"/>
      <c r="F143" s="280" t="s">
        <v>208</v>
      </c>
      <c r="G143" s="199"/>
      <c r="H143" s="199"/>
      <c r="I143" s="199"/>
      <c r="J143" s="199"/>
      <c r="K143" s="199"/>
      <c r="L143" s="200"/>
      <c r="M143" s="281"/>
      <c r="N143" s="282"/>
      <c r="O143" s="282"/>
      <c r="P143" s="282"/>
      <c r="Q143" s="282"/>
      <c r="R143" s="282"/>
      <c r="S143" s="283"/>
      <c r="T143" s="199"/>
    </row>
    <row r="144" spans="1:20" s="284" customFormat="1" x14ac:dyDescent="0.2">
      <c r="B144" s="285"/>
      <c r="D144" s="286" t="s">
        <v>119</v>
      </c>
      <c r="E144" s="287" t="s">
        <v>3</v>
      </c>
      <c r="F144" s="288" t="s">
        <v>790</v>
      </c>
      <c r="H144" s="289">
        <v>16.702000000000002</v>
      </c>
      <c r="L144" s="285"/>
      <c r="M144" s="290"/>
      <c r="N144" s="291"/>
      <c r="O144" s="291"/>
      <c r="P144" s="291"/>
      <c r="Q144" s="291"/>
      <c r="R144" s="291"/>
      <c r="S144" s="292"/>
    </row>
    <row r="145" spans="1:20" s="284" customFormat="1" x14ac:dyDescent="0.2">
      <c r="B145" s="285"/>
      <c r="D145" s="286" t="s">
        <v>119</v>
      </c>
      <c r="E145" s="287" t="s">
        <v>3</v>
      </c>
      <c r="F145" s="288" t="s">
        <v>791</v>
      </c>
      <c r="H145" s="289">
        <v>-16</v>
      </c>
      <c r="L145" s="285"/>
      <c r="M145" s="290"/>
      <c r="N145" s="291"/>
      <c r="O145" s="291"/>
      <c r="P145" s="291"/>
      <c r="Q145" s="291"/>
      <c r="R145" s="291"/>
      <c r="S145" s="292"/>
    </row>
    <row r="146" spans="1:20" s="293" customFormat="1" x14ac:dyDescent="0.2">
      <c r="B146" s="294"/>
      <c r="D146" s="286" t="s">
        <v>119</v>
      </c>
      <c r="E146" s="295" t="s">
        <v>3</v>
      </c>
      <c r="F146" s="296" t="s">
        <v>125</v>
      </c>
      <c r="H146" s="297">
        <v>0.70200000000000173</v>
      </c>
      <c r="L146" s="294"/>
      <c r="M146" s="298"/>
      <c r="N146" s="299"/>
      <c r="O146" s="299"/>
      <c r="P146" s="299"/>
      <c r="Q146" s="299"/>
      <c r="R146" s="299"/>
      <c r="S146" s="300"/>
    </row>
    <row r="147" spans="1:20" s="202" customFormat="1" ht="24.2" customHeight="1" x14ac:dyDescent="0.2">
      <c r="A147" s="199"/>
      <c r="B147" s="269"/>
      <c r="C147" s="270">
        <v>12</v>
      </c>
      <c r="D147" s="270" t="s">
        <v>111</v>
      </c>
      <c r="E147" s="271" t="s">
        <v>214</v>
      </c>
      <c r="F147" s="272" t="s">
        <v>215</v>
      </c>
      <c r="G147" s="273" t="s">
        <v>145</v>
      </c>
      <c r="H147" s="274">
        <v>12.208</v>
      </c>
      <c r="I147" s="340"/>
      <c r="J147" s="275">
        <f>ROUND(I147*H147,2)</f>
        <v>0</v>
      </c>
      <c r="K147" s="272" t="s">
        <v>115</v>
      </c>
      <c r="L147" s="200"/>
      <c r="M147" s="276" t="s">
        <v>3</v>
      </c>
      <c r="N147" s="277">
        <v>8.9999999999999993E-3</v>
      </c>
      <c r="O147" s="277">
        <f>N147*H147</f>
        <v>0.109872</v>
      </c>
      <c r="P147" s="277">
        <v>0</v>
      </c>
      <c r="Q147" s="277">
        <f>P147*H147</f>
        <v>0</v>
      </c>
      <c r="R147" s="277">
        <v>0</v>
      </c>
      <c r="S147" s="278">
        <f>R147*H147</f>
        <v>0</v>
      </c>
      <c r="T147" s="199"/>
    </row>
    <row r="148" spans="1:20" s="202" customFormat="1" x14ac:dyDescent="0.2">
      <c r="A148" s="199"/>
      <c r="B148" s="200"/>
      <c r="C148" s="199"/>
      <c r="D148" s="279" t="s">
        <v>117</v>
      </c>
      <c r="E148" s="199"/>
      <c r="F148" s="280" t="s">
        <v>216</v>
      </c>
      <c r="G148" s="199"/>
      <c r="H148" s="199"/>
      <c r="I148" s="199"/>
      <c r="J148" s="199"/>
      <c r="K148" s="199"/>
      <c r="L148" s="200"/>
      <c r="M148" s="281"/>
      <c r="N148" s="282"/>
      <c r="O148" s="282"/>
      <c r="P148" s="282"/>
      <c r="Q148" s="282"/>
      <c r="R148" s="282"/>
      <c r="S148" s="283"/>
      <c r="T148" s="199"/>
    </row>
    <row r="149" spans="1:20" s="284" customFormat="1" x14ac:dyDescent="0.2">
      <c r="B149" s="285"/>
      <c r="D149" s="286" t="s">
        <v>119</v>
      </c>
      <c r="E149" s="287" t="s">
        <v>3</v>
      </c>
      <c r="F149" s="288" t="s">
        <v>792</v>
      </c>
      <c r="H149" s="289">
        <v>12.208</v>
      </c>
      <c r="L149" s="285"/>
      <c r="M149" s="290"/>
      <c r="N149" s="291"/>
      <c r="O149" s="291"/>
      <c r="P149" s="291"/>
      <c r="Q149" s="291"/>
      <c r="R149" s="291"/>
      <c r="S149" s="292"/>
    </row>
    <row r="150" spans="1:20" s="202" customFormat="1" ht="24.2" customHeight="1" x14ac:dyDescent="0.2">
      <c r="A150" s="199"/>
      <c r="B150" s="269"/>
      <c r="C150" s="270">
        <v>13</v>
      </c>
      <c r="D150" s="270" t="s">
        <v>111</v>
      </c>
      <c r="E150" s="271" t="s">
        <v>218</v>
      </c>
      <c r="F150" s="272" t="s">
        <v>219</v>
      </c>
      <c r="G150" s="273" t="s">
        <v>145</v>
      </c>
      <c r="H150" s="274">
        <v>72.072000000000003</v>
      </c>
      <c r="I150" s="340"/>
      <c r="J150" s="275">
        <f>ROUND(I150*H150,2)</f>
        <v>0</v>
      </c>
      <c r="K150" s="272" t="s">
        <v>115</v>
      </c>
      <c r="L150" s="200"/>
      <c r="M150" s="276" t="s">
        <v>3</v>
      </c>
      <c r="N150" s="277">
        <v>0.32800000000000001</v>
      </c>
      <c r="O150" s="277">
        <f>N150*H150</f>
        <v>23.639616</v>
      </c>
      <c r="P150" s="277">
        <v>0</v>
      </c>
      <c r="Q150" s="277">
        <f>P150*H150</f>
        <v>0</v>
      </c>
      <c r="R150" s="277">
        <v>0</v>
      </c>
      <c r="S150" s="278">
        <f>R150*H150</f>
        <v>0</v>
      </c>
      <c r="T150" s="199"/>
    </row>
    <row r="151" spans="1:20" s="202" customFormat="1" x14ac:dyDescent="0.2">
      <c r="A151" s="199"/>
      <c r="B151" s="200"/>
      <c r="C151" s="199"/>
      <c r="D151" s="279" t="s">
        <v>117</v>
      </c>
      <c r="E151" s="199"/>
      <c r="F151" s="280" t="s">
        <v>220</v>
      </c>
      <c r="G151" s="199"/>
      <c r="H151" s="199"/>
      <c r="I151" s="199"/>
      <c r="J151" s="199"/>
      <c r="K151" s="199"/>
      <c r="L151" s="200"/>
      <c r="M151" s="281"/>
      <c r="N151" s="282"/>
      <c r="O151" s="282"/>
      <c r="P151" s="282"/>
      <c r="Q151" s="282"/>
      <c r="R151" s="282"/>
      <c r="S151" s="283"/>
      <c r="T151" s="199"/>
    </row>
    <row r="152" spans="1:20" s="284" customFormat="1" x14ac:dyDescent="0.2">
      <c r="B152" s="285"/>
      <c r="D152" s="286" t="s">
        <v>119</v>
      </c>
      <c r="E152" s="287" t="s">
        <v>3</v>
      </c>
      <c r="F152" s="288" t="s">
        <v>787</v>
      </c>
      <c r="H152" s="289">
        <v>0.77</v>
      </c>
      <c r="L152" s="285"/>
      <c r="M152" s="290"/>
      <c r="N152" s="291"/>
      <c r="O152" s="291"/>
      <c r="P152" s="291"/>
      <c r="Q152" s="291"/>
      <c r="R152" s="291"/>
      <c r="S152" s="292"/>
    </row>
    <row r="153" spans="1:20" s="284" customFormat="1" x14ac:dyDescent="0.2">
      <c r="B153" s="285"/>
      <c r="D153" s="286" t="s">
        <v>119</v>
      </c>
      <c r="E153" s="287" t="s">
        <v>3</v>
      </c>
      <c r="F153" s="288" t="s">
        <v>788</v>
      </c>
      <c r="H153" s="289">
        <v>66.808000000000007</v>
      </c>
      <c r="L153" s="285"/>
      <c r="M153" s="290"/>
      <c r="N153" s="291"/>
      <c r="O153" s="291"/>
      <c r="P153" s="291"/>
      <c r="Q153" s="291"/>
      <c r="R153" s="291"/>
      <c r="S153" s="292"/>
    </row>
    <row r="154" spans="1:20" s="284" customFormat="1" x14ac:dyDescent="0.2">
      <c r="B154" s="285"/>
      <c r="D154" s="286" t="s">
        <v>119</v>
      </c>
      <c r="E154" s="287" t="s">
        <v>3</v>
      </c>
      <c r="F154" s="288" t="s">
        <v>790</v>
      </c>
      <c r="H154" s="289">
        <v>16.702000000000002</v>
      </c>
      <c r="L154" s="285"/>
      <c r="M154" s="290"/>
      <c r="N154" s="291"/>
      <c r="O154" s="291"/>
      <c r="P154" s="291"/>
      <c r="Q154" s="291"/>
      <c r="R154" s="291"/>
      <c r="S154" s="292"/>
    </row>
    <row r="155" spans="1:20" s="301" customFormat="1" x14ac:dyDescent="0.2">
      <c r="B155" s="302"/>
      <c r="D155" s="286" t="s">
        <v>119</v>
      </c>
      <c r="E155" s="303" t="s">
        <v>3</v>
      </c>
      <c r="F155" s="304" t="s">
        <v>223</v>
      </c>
      <c r="H155" s="305">
        <v>84.28</v>
      </c>
      <c r="L155" s="302"/>
      <c r="M155" s="306"/>
      <c r="N155" s="307"/>
      <c r="O155" s="307"/>
      <c r="P155" s="307"/>
      <c r="Q155" s="307"/>
      <c r="R155" s="307"/>
      <c r="S155" s="308"/>
    </row>
    <row r="156" spans="1:20" s="284" customFormat="1" x14ac:dyDescent="0.2">
      <c r="B156" s="285"/>
      <c r="D156" s="286" t="s">
        <v>119</v>
      </c>
      <c r="E156" s="287" t="s">
        <v>3</v>
      </c>
      <c r="F156" s="288" t="s">
        <v>710</v>
      </c>
      <c r="H156" s="289">
        <v>-3.8879999999999999</v>
      </c>
      <c r="L156" s="285"/>
      <c r="M156" s="290"/>
      <c r="N156" s="291"/>
      <c r="O156" s="291"/>
      <c r="P156" s="291"/>
      <c r="Q156" s="291"/>
      <c r="R156" s="291"/>
      <c r="S156" s="292"/>
    </row>
    <row r="157" spans="1:20" s="284" customFormat="1" x14ac:dyDescent="0.2">
      <c r="B157" s="285"/>
      <c r="D157" s="286" t="s">
        <v>119</v>
      </c>
      <c r="E157" s="287" t="s">
        <v>3</v>
      </c>
      <c r="F157" s="288" t="s">
        <v>793</v>
      </c>
      <c r="H157" s="289">
        <v>-1.9259999999999999</v>
      </c>
      <c r="L157" s="285"/>
      <c r="M157" s="290"/>
      <c r="N157" s="291"/>
      <c r="O157" s="291"/>
      <c r="P157" s="291"/>
      <c r="Q157" s="291"/>
      <c r="R157" s="291"/>
      <c r="S157" s="292"/>
    </row>
    <row r="158" spans="1:20" s="284" customFormat="1" x14ac:dyDescent="0.2">
      <c r="B158" s="285"/>
      <c r="D158" s="286" t="s">
        <v>119</v>
      </c>
      <c r="E158" s="287" t="s">
        <v>3</v>
      </c>
      <c r="F158" s="288" t="s">
        <v>794</v>
      </c>
      <c r="H158" s="289">
        <v>-6.3940000000000001</v>
      </c>
      <c r="L158" s="285"/>
      <c r="M158" s="290"/>
      <c r="N158" s="291"/>
      <c r="O158" s="291"/>
      <c r="P158" s="291"/>
      <c r="Q158" s="291"/>
      <c r="R158" s="291"/>
      <c r="S158" s="292"/>
    </row>
    <row r="159" spans="1:20" s="301" customFormat="1" x14ac:dyDescent="0.2">
      <c r="B159" s="302"/>
      <c r="D159" s="286" t="s">
        <v>119</v>
      </c>
      <c r="E159" s="303" t="s">
        <v>3</v>
      </c>
      <c r="F159" s="304" t="s">
        <v>223</v>
      </c>
      <c r="H159" s="305">
        <v>-12.208</v>
      </c>
      <c r="L159" s="302"/>
      <c r="M159" s="306"/>
      <c r="N159" s="307"/>
      <c r="O159" s="307"/>
      <c r="P159" s="307"/>
      <c r="Q159" s="307"/>
      <c r="R159" s="307"/>
      <c r="S159" s="308"/>
    </row>
    <row r="160" spans="1:20" s="293" customFormat="1" x14ac:dyDescent="0.2">
      <c r="B160" s="294"/>
      <c r="D160" s="286" t="s">
        <v>119</v>
      </c>
      <c r="E160" s="295" t="s">
        <v>3</v>
      </c>
      <c r="F160" s="296" t="s">
        <v>125</v>
      </c>
      <c r="H160" s="297">
        <v>72.071999999999989</v>
      </c>
      <c r="L160" s="294"/>
      <c r="M160" s="298"/>
      <c r="N160" s="299"/>
      <c r="O160" s="299"/>
      <c r="P160" s="299"/>
      <c r="Q160" s="299"/>
      <c r="R160" s="299"/>
      <c r="S160" s="300"/>
    </row>
    <row r="161" spans="1:20" s="202" customFormat="1" ht="37.9" customHeight="1" x14ac:dyDescent="0.2">
      <c r="A161" s="199"/>
      <c r="B161" s="269"/>
      <c r="C161" s="270">
        <v>14</v>
      </c>
      <c r="D161" s="270" t="s">
        <v>111</v>
      </c>
      <c r="E161" s="271" t="s">
        <v>711</v>
      </c>
      <c r="F161" s="272" t="s">
        <v>712</v>
      </c>
      <c r="G161" s="273" t="s">
        <v>145</v>
      </c>
      <c r="H161" s="274">
        <v>6.3680000000000003</v>
      </c>
      <c r="I161" s="340"/>
      <c r="J161" s="275">
        <f>ROUND(I161*H161,2)</f>
        <v>0</v>
      </c>
      <c r="K161" s="272" t="s">
        <v>115</v>
      </c>
      <c r="L161" s="200"/>
      <c r="M161" s="276" t="s">
        <v>3</v>
      </c>
      <c r="N161" s="277">
        <v>1.7889999999999999</v>
      </c>
      <c r="O161" s="277">
        <f>N161*H161</f>
        <v>11.392352000000001</v>
      </c>
      <c r="P161" s="277">
        <v>0</v>
      </c>
      <c r="Q161" s="277">
        <f>P161*H161</f>
        <v>0</v>
      </c>
      <c r="R161" s="277">
        <v>0</v>
      </c>
      <c r="S161" s="278">
        <f>R161*H161</f>
        <v>0</v>
      </c>
      <c r="T161" s="199"/>
    </row>
    <row r="162" spans="1:20" s="202" customFormat="1" x14ac:dyDescent="0.2">
      <c r="A162" s="199"/>
      <c r="B162" s="200"/>
      <c r="C162" s="199"/>
      <c r="D162" s="279" t="s">
        <v>117</v>
      </c>
      <c r="E162" s="199"/>
      <c r="F162" s="280" t="s">
        <v>713</v>
      </c>
      <c r="G162" s="199"/>
      <c r="H162" s="199"/>
      <c r="I162" s="199"/>
      <c r="J162" s="199"/>
      <c r="K162" s="199"/>
      <c r="L162" s="200"/>
      <c r="M162" s="281"/>
      <c r="N162" s="282"/>
      <c r="O162" s="282"/>
      <c r="P162" s="282"/>
      <c r="Q162" s="282"/>
      <c r="R162" s="282"/>
      <c r="S162" s="283"/>
      <c r="T162" s="199"/>
    </row>
    <row r="163" spans="1:20" s="284" customFormat="1" x14ac:dyDescent="0.2">
      <c r="B163" s="285"/>
      <c r="D163" s="286" t="s">
        <v>119</v>
      </c>
      <c r="E163" s="287" t="s">
        <v>3</v>
      </c>
      <c r="F163" s="288" t="s">
        <v>795</v>
      </c>
      <c r="H163" s="289">
        <v>6.3940000000000001</v>
      </c>
      <c r="L163" s="285"/>
      <c r="M163" s="290"/>
      <c r="N163" s="291"/>
      <c r="O163" s="291"/>
      <c r="P163" s="291"/>
      <c r="Q163" s="291"/>
      <c r="R163" s="291"/>
      <c r="S163" s="292"/>
    </row>
    <row r="164" spans="1:20" s="284" customFormat="1" x14ac:dyDescent="0.2">
      <c r="B164" s="285"/>
      <c r="D164" s="286" t="s">
        <v>119</v>
      </c>
      <c r="E164" s="287" t="s">
        <v>3</v>
      </c>
      <c r="F164" s="288" t="s">
        <v>796</v>
      </c>
      <c r="H164" s="289">
        <v>-2.5999999999999999E-2</v>
      </c>
      <c r="L164" s="285"/>
      <c r="M164" s="290"/>
      <c r="N164" s="291"/>
      <c r="O164" s="291"/>
      <c r="P164" s="291"/>
      <c r="Q164" s="291"/>
      <c r="R164" s="291"/>
      <c r="S164" s="292"/>
    </row>
    <row r="165" spans="1:20" s="293" customFormat="1" x14ac:dyDescent="0.2">
      <c r="B165" s="294"/>
      <c r="D165" s="286" t="s">
        <v>119</v>
      </c>
      <c r="E165" s="295" t="s">
        <v>3</v>
      </c>
      <c r="F165" s="296" t="s">
        <v>125</v>
      </c>
      <c r="H165" s="297">
        <v>6.3680000000000003</v>
      </c>
      <c r="L165" s="294"/>
      <c r="M165" s="298"/>
      <c r="N165" s="299"/>
      <c r="O165" s="299"/>
      <c r="P165" s="299"/>
      <c r="Q165" s="299"/>
      <c r="R165" s="299"/>
      <c r="S165" s="300"/>
    </row>
    <row r="166" spans="1:20" s="202" customFormat="1" ht="16.5" customHeight="1" x14ac:dyDescent="0.2">
      <c r="A166" s="199"/>
      <c r="B166" s="269"/>
      <c r="C166" s="309">
        <v>15</v>
      </c>
      <c r="D166" s="309" t="s">
        <v>188</v>
      </c>
      <c r="E166" s="310" t="s">
        <v>714</v>
      </c>
      <c r="F166" s="311" t="s">
        <v>715</v>
      </c>
      <c r="G166" s="312" t="s">
        <v>212</v>
      </c>
      <c r="H166" s="313">
        <v>10.826000000000001</v>
      </c>
      <c r="I166" s="342"/>
      <c r="J166" s="314">
        <f>ROUND(I166*H166,2)</f>
        <v>0</v>
      </c>
      <c r="K166" s="311" t="s">
        <v>115</v>
      </c>
      <c r="L166" s="315"/>
      <c r="M166" s="316" t="s">
        <v>3</v>
      </c>
      <c r="N166" s="277">
        <v>0</v>
      </c>
      <c r="O166" s="277">
        <f>N166*H166</f>
        <v>0</v>
      </c>
      <c r="P166" s="277">
        <v>0</v>
      </c>
      <c r="Q166" s="277">
        <f>P166*H166</f>
        <v>0</v>
      </c>
      <c r="R166" s="277">
        <v>0</v>
      </c>
      <c r="S166" s="278">
        <f>R166*H166</f>
        <v>0</v>
      </c>
      <c r="T166" s="199"/>
    </row>
    <row r="167" spans="1:20" s="284" customFormat="1" x14ac:dyDescent="0.2">
      <c r="B167" s="285"/>
      <c r="D167" s="286" t="s">
        <v>119</v>
      </c>
      <c r="E167" s="287" t="s">
        <v>3</v>
      </c>
      <c r="F167" s="288" t="s">
        <v>797</v>
      </c>
      <c r="H167" s="289">
        <v>10.826000000000001</v>
      </c>
      <c r="L167" s="285"/>
      <c r="M167" s="290"/>
      <c r="N167" s="291"/>
      <c r="O167" s="291"/>
      <c r="P167" s="291"/>
      <c r="Q167" s="291"/>
      <c r="R167" s="291"/>
      <c r="S167" s="292"/>
    </row>
    <row r="168" spans="1:20" s="202" customFormat="1" ht="24.2" customHeight="1" x14ac:dyDescent="0.2">
      <c r="A168" s="199"/>
      <c r="B168" s="269"/>
      <c r="C168" s="270">
        <v>16</v>
      </c>
      <c r="D168" s="270" t="s">
        <v>111</v>
      </c>
      <c r="E168" s="271" t="s">
        <v>227</v>
      </c>
      <c r="F168" s="272" t="s">
        <v>228</v>
      </c>
      <c r="G168" s="273" t="s">
        <v>114</v>
      </c>
      <c r="H168" s="274">
        <v>43.408000000000001</v>
      </c>
      <c r="I168" s="340"/>
      <c r="J168" s="275">
        <f>ROUND(I168*H168,2)</f>
        <v>0</v>
      </c>
      <c r="K168" s="272" t="s">
        <v>115</v>
      </c>
      <c r="L168" s="200"/>
      <c r="M168" s="276" t="s">
        <v>3</v>
      </c>
      <c r="N168" s="277">
        <v>5.8000000000000003E-2</v>
      </c>
      <c r="O168" s="277">
        <f>N168*H168</f>
        <v>2.5176640000000003</v>
      </c>
      <c r="P168" s="277">
        <v>0</v>
      </c>
      <c r="Q168" s="277">
        <f>P168*H168</f>
        <v>0</v>
      </c>
      <c r="R168" s="277">
        <v>0</v>
      </c>
      <c r="S168" s="278">
        <f>R168*H168</f>
        <v>0</v>
      </c>
      <c r="T168" s="199"/>
    </row>
    <row r="169" spans="1:20" s="202" customFormat="1" x14ac:dyDescent="0.2">
      <c r="A169" s="199"/>
      <c r="B169" s="200"/>
      <c r="C169" s="199"/>
      <c r="D169" s="279" t="s">
        <v>117</v>
      </c>
      <c r="E169" s="199"/>
      <c r="F169" s="280" t="s">
        <v>229</v>
      </c>
      <c r="G169" s="199"/>
      <c r="H169" s="199"/>
      <c r="I169" s="199"/>
      <c r="J169" s="199"/>
      <c r="K169" s="199"/>
      <c r="L169" s="200"/>
      <c r="M169" s="281"/>
      <c r="N169" s="282"/>
      <c r="O169" s="282"/>
      <c r="P169" s="282"/>
      <c r="Q169" s="282"/>
      <c r="R169" s="282"/>
      <c r="S169" s="283"/>
      <c r="T169" s="199"/>
    </row>
    <row r="170" spans="1:20" s="284" customFormat="1" x14ac:dyDescent="0.2">
      <c r="B170" s="285"/>
      <c r="D170" s="286" t="s">
        <v>119</v>
      </c>
      <c r="E170" s="287" t="s">
        <v>3</v>
      </c>
      <c r="F170" s="288" t="s">
        <v>765</v>
      </c>
      <c r="H170" s="289">
        <v>19.260000000000002</v>
      </c>
      <c r="L170" s="285"/>
      <c r="M170" s="290"/>
      <c r="N170" s="291"/>
      <c r="O170" s="291"/>
      <c r="P170" s="291"/>
      <c r="Q170" s="291"/>
      <c r="R170" s="291"/>
      <c r="S170" s="292"/>
    </row>
    <row r="171" spans="1:20" s="284" customFormat="1" x14ac:dyDescent="0.2">
      <c r="B171" s="285"/>
      <c r="D171" s="286" t="s">
        <v>119</v>
      </c>
      <c r="E171" s="287" t="s">
        <v>3</v>
      </c>
      <c r="F171" s="288" t="s">
        <v>766</v>
      </c>
      <c r="H171" s="289">
        <v>28</v>
      </c>
      <c r="L171" s="285"/>
      <c r="M171" s="290"/>
      <c r="N171" s="291"/>
      <c r="O171" s="291"/>
      <c r="P171" s="291"/>
      <c r="Q171" s="291"/>
      <c r="R171" s="291"/>
      <c r="S171" s="292"/>
    </row>
    <row r="172" spans="1:20" s="293" customFormat="1" x14ac:dyDescent="0.2">
      <c r="B172" s="294"/>
      <c r="D172" s="286" t="s">
        <v>119</v>
      </c>
      <c r="E172" s="295" t="s">
        <v>3</v>
      </c>
      <c r="F172" s="296" t="s">
        <v>125</v>
      </c>
      <c r="H172" s="297">
        <v>47.260000000000005</v>
      </c>
      <c r="L172" s="294"/>
      <c r="M172" s="298"/>
      <c r="N172" s="299"/>
      <c r="O172" s="299"/>
      <c r="P172" s="299"/>
      <c r="Q172" s="299"/>
      <c r="R172" s="299"/>
      <c r="S172" s="300"/>
    </row>
    <row r="173" spans="1:20" s="284" customFormat="1" x14ac:dyDescent="0.2">
      <c r="B173" s="285"/>
      <c r="D173" s="286" t="s">
        <v>119</v>
      </c>
      <c r="E173" s="287" t="s">
        <v>3</v>
      </c>
      <c r="F173" s="288" t="s">
        <v>767</v>
      </c>
      <c r="H173" s="289">
        <v>43.408000000000001</v>
      </c>
      <c r="L173" s="285"/>
      <c r="M173" s="290"/>
      <c r="N173" s="291"/>
      <c r="O173" s="291"/>
      <c r="P173" s="291"/>
      <c r="Q173" s="291"/>
      <c r="R173" s="291"/>
      <c r="S173" s="292"/>
    </row>
    <row r="174" spans="1:20" s="202" customFormat="1" ht="16.5" customHeight="1" x14ac:dyDescent="0.2">
      <c r="A174" s="199"/>
      <c r="B174" s="269"/>
      <c r="C174" s="309">
        <v>17</v>
      </c>
      <c r="D174" s="309" t="s">
        <v>188</v>
      </c>
      <c r="E174" s="310" t="s">
        <v>230</v>
      </c>
      <c r="F174" s="311" t="s">
        <v>231</v>
      </c>
      <c r="G174" s="312" t="s">
        <v>232</v>
      </c>
      <c r="H174" s="313">
        <v>0.86799999999999999</v>
      </c>
      <c r="I174" s="342"/>
      <c r="J174" s="314">
        <f>ROUND(I174*H174,2)</f>
        <v>0</v>
      </c>
      <c r="K174" s="311" t="s">
        <v>115</v>
      </c>
      <c r="L174" s="315"/>
      <c r="M174" s="316" t="s">
        <v>3</v>
      </c>
      <c r="N174" s="277">
        <v>0</v>
      </c>
      <c r="O174" s="277">
        <f>N174*H174</f>
        <v>0</v>
      </c>
      <c r="P174" s="277">
        <v>1E-3</v>
      </c>
      <c r="Q174" s="277">
        <f>P174*H174</f>
        <v>8.6800000000000006E-4</v>
      </c>
      <c r="R174" s="277">
        <v>0</v>
      </c>
      <c r="S174" s="278">
        <f>R174*H174</f>
        <v>0</v>
      </c>
      <c r="T174" s="199"/>
    </row>
    <row r="175" spans="1:20" s="284" customFormat="1" x14ac:dyDescent="0.2">
      <c r="B175" s="285"/>
      <c r="D175" s="286" t="s">
        <v>119</v>
      </c>
      <c r="E175" s="287" t="s">
        <v>3</v>
      </c>
      <c r="F175" s="288" t="s">
        <v>798</v>
      </c>
      <c r="H175" s="289">
        <v>43.408000000000001</v>
      </c>
      <c r="L175" s="285"/>
      <c r="M175" s="290"/>
      <c r="N175" s="291"/>
      <c r="O175" s="291"/>
      <c r="P175" s="291"/>
      <c r="Q175" s="291"/>
      <c r="R175" s="291"/>
      <c r="S175" s="292"/>
    </row>
    <row r="176" spans="1:20" s="284" customFormat="1" x14ac:dyDescent="0.2">
      <c r="B176" s="285"/>
      <c r="D176" s="286" t="s">
        <v>119</v>
      </c>
      <c r="F176" s="288" t="s">
        <v>799</v>
      </c>
      <c r="H176" s="289">
        <v>0.86799999999999999</v>
      </c>
      <c r="L176" s="285"/>
      <c r="M176" s="290"/>
      <c r="N176" s="291"/>
      <c r="O176" s="291"/>
      <c r="P176" s="291"/>
      <c r="Q176" s="291"/>
      <c r="R176" s="291"/>
      <c r="S176" s="292"/>
    </row>
    <row r="177" spans="1:20" s="202" customFormat="1" ht="21.75" customHeight="1" x14ac:dyDescent="0.2">
      <c r="A177" s="199"/>
      <c r="B177" s="269"/>
      <c r="C177" s="270">
        <v>18</v>
      </c>
      <c r="D177" s="270" t="s">
        <v>111</v>
      </c>
      <c r="E177" s="271" t="s">
        <v>235</v>
      </c>
      <c r="F177" s="272" t="s">
        <v>236</v>
      </c>
      <c r="G177" s="273" t="s">
        <v>114</v>
      </c>
      <c r="H177" s="274">
        <v>43.408000000000001</v>
      </c>
      <c r="I177" s="340"/>
      <c r="J177" s="275">
        <f>ROUND(I177*H177,2)</f>
        <v>0</v>
      </c>
      <c r="K177" s="272" t="s">
        <v>115</v>
      </c>
      <c r="L177" s="200"/>
      <c r="M177" s="276" t="s">
        <v>3</v>
      </c>
      <c r="N177" s="277">
        <v>1.9E-2</v>
      </c>
      <c r="O177" s="277">
        <f>N177*H177</f>
        <v>0.82475200000000004</v>
      </c>
      <c r="P177" s="277">
        <v>0</v>
      </c>
      <c r="Q177" s="277">
        <f>P177*H177</f>
        <v>0</v>
      </c>
      <c r="R177" s="277">
        <v>0</v>
      </c>
      <c r="S177" s="278">
        <f>R177*H177</f>
        <v>0</v>
      </c>
      <c r="T177" s="199"/>
    </row>
    <row r="178" spans="1:20" s="202" customFormat="1" x14ac:dyDescent="0.2">
      <c r="A178" s="199"/>
      <c r="B178" s="200"/>
      <c r="C178" s="199"/>
      <c r="D178" s="279" t="s">
        <v>117</v>
      </c>
      <c r="E178" s="199"/>
      <c r="F178" s="280" t="s">
        <v>237</v>
      </c>
      <c r="G178" s="199"/>
      <c r="H178" s="199"/>
      <c r="I178" s="199"/>
      <c r="J178" s="199"/>
      <c r="K178" s="199"/>
      <c r="L178" s="200"/>
      <c r="M178" s="281"/>
      <c r="N178" s="282"/>
      <c r="O178" s="282"/>
      <c r="P178" s="282"/>
      <c r="Q178" s="282"/>
      <c r="R178" s="282"/>
      <c r="S178" s="283"/>
      <c r="T178" s="199"/>
    </row>
    <row r="179" spans="1:20" s="202" customFormat="1" ht="21.75" customHeight="1" x14ac:dyDescent="0.2">
      <c r="A179" s="199"/>
      <c r="B179" s="269"/>
      <c r="C179" s="270">
        <v>19</v>
      </c>
      <c r="D179" s="270" t="s">
        <v>111</v>
      </c>
      <c r="E179" s="271" t="s">
        <v>438</v>
      </c>
      <c r="F179" s="272" t="s">
        <v>439</v>
      </c>
      <c r="G179" s="273" t="s">
        <v>114</v>
      </c>
      <c r="H179" s="274">
        <v>3.8519999999999999</v>
      </c>
      <c r="I179" s="340"/>
      <c r="J179" s="275">
        <f>ROUND(I179*H179,2)</f>
        <v>0</v>
      </c>
      <c r="K179" s="272" t="s">
        <v>115</v>
      </c>
      <c r="L179" s="200"/>
      <c r="M179" s="276" t="s">
        <v>3</v>
      </c>
      <c r="N179" s="277">
        <v>2.5000000000000001E-2</v>
      </c>
      <c r="O179" s="277">
        <f>N179*H179</f>
        <v>9.6299999999999997E-2</v>
      </c>
      <c r="P179" s="277">
        <v>0</v>
      </c>
      <c r="Q179" s="277">
        <f>P179*H179</f>
        <v>0</v>
      </c>
      <c r="R179" s="277">
        <v>0</v>
      </c>
      <c r="S179" s="278">
        <f>R179*H179</f>
        <v>0</v>
      </c>
      <c r="T179" s="199"/>
    </row>
    <row r="180" spans="1:20" s="202" customFormat="1" x14ac:dyDescent="0.2">
      <c r="A180" s="199"/>
      <c r="B180" s="200"/>
      <c r="C180" s="199"/>
      <c r="D180" s="279" t="s">
        <v>117</v>
      </c>
      <c r="E180" s="199"/>
      <c r="F180" s="280" t="s">
        <v>440</v>
      </c>
      <c r="G180" s="199"/>
      <c r="H180" s="199"/>
      <c r="I180" s="199"/>
      <c r="J180" s="199"/>
      <c r="K180" s="199"/>
      <c r="L180" s="200"/>
      <c r="M180" s="281"/>
      <c r="N180" s="282"/>
      <c r="O180" s="282"/>
      <c r="P180" s="282"/>
      <c r="Q180" s="282"/>
      <c r="R180" s="282"/>
      <c r="S180" s="283"/>
      <c r="T180" s="199"/>
    </row>
    <row r="181" spans="1:20" s="284" customFormat="1" x14ac:dyDescent="0.2">
      <c r="B181" s="285"/>
      <c r="D181" s="286" t="s">
        <v>119</v>
      </c>
      <c r="E181" s="287" t="s">
        <v>3</v>
      </c>
      <c r="F181" s="288" t="s">
        <v>768</v>
      </c>
      <c r="H181" s="289">
        <v>19.260000000000002</v>
      </c>
      <c r="L181" s="285"/>
      <c r="M181" s="290"/>
      <c r="N181" s="291"/>
      <c r="O181" s="291"/>
      <c r="P181" s="291"/>
      <c r="Q181" s="291"/>
      <c r="R181" s="291"/>
      <c r="S181" s="292"/>
    </row>
    <row r="182" spans="1:20" s="284" customFormat="1" x14ac:dyDescent="0.2">
      <c r="B182" s="285"/>
      <c r="D182" s="286" t="s">
        <v>119</v>
      </c>
      <c r="E182" s="287" t="s">
        <v>3</v>
      </c>
      <c r="F182" s="288" t="s">
        <v>769</v>
      </c>
      <c r="H182" s="289">
        <v>3.8519999999999999</v>
      </c>
      <c r="L182" s="285"/>
      <c r="M182" s="290"/>
      <c r="N182" s="291"/>
      <c r="O182" s="291"/>
      <c r="P182" s="291"/>
      <c r="Q182" s="291"/>
      <c r="R182" s="291"/>
      <c r="S182" s="292"/>
    </row>
    <row r="183" spans="1:20" s="258" customFormat="1" ht="22.9" customHeight="1" x14ac:dyDescent="0.2">
      <c r="B183" s="259"/>
      <c r="D183" s="260" t="s">
        <v>64</v>
      </c>
      <c r="E183" s="267" t="s">
        <v>116</v>
      </c>
      <c r="F183" s="267" t="s">
        <v>250</v>
      </c>
      <c r="J183" s="268">
        <f>SUM(J184)</f>
        <v>0</v>
      </c>
      <c r="L183" s="259"/>
      <c r="M183" s="263"/>
      <c r="N183" s="264"/>
      <c r="O183" s="265">
        <f>SUM(O184:O186)</f>
        <v>2.5365419999999999</v>
      </c>
      <c r="P183" s="264"/>
      <c r="Q183" s="265">
        <f>SUM(Q184:Q186)</f>
        <v>0</v>
      </c>
      <c r="R183" s="264"/>
      <c r="S183" s="266">
        <f>SUM(S184:S186)</f>
        <v>0</v>
      </c>
    </row>
    <row r="184" spans="1:20" s="202" customFormat="1" ht="16.5" customHeight="1" x14ac:dyDescent="0.2">
      <c r="A184" s="199"/>
      <c r="B184" s="269"/>
      <c r="C184" s="270">
        <v>20</v>
      </c>
      <c r="D184" s="270" t="s">
        <v>111</v>
      </c>
      <c r="E184" s="271" t="s">
        <v>716</v>
      </c>
      <c r="F184" s="272" t="s">
        <v>717</v>
      </c>
      <c r="G184" s="273" t="s">
        <v>145</v>
      </c>
      <c r="H184" s="274">
        <v>1.9259999999999999</v>
      </c>
      <c r="I184" s="340"/>
      <c r="J184" s="275">
        <f>ROUND(I184*H184,2)</f>
        <v>0</v>
      </c>
      <c r="K184" s="272" t="s">
        <v>115</v>
      </c>
      <c r="L184" s="200"/>
      <c r="M184" s="276" t="s">
        <v>3</v>
      </c>
      <c r="N184" s="277">
        <v>1.3169999999999999</v>
      </c>
      <c r="O184" s="277">
        <f>N184*H184</f>
        <v>2.5365419999999999</v>
      </c>
      <c r="P184" s="277">
        <v>0</v>
      </c>
      <c r="Q184" s="277">
        <f>P184*H184</f>
        <v>0</v>
      </c>
      <c r="R184" s="277">
        <v>0</v>
      </c>
      <c r="S184" s="278">
        <f>R184*H184</f>
        <v>0</v>
      </c>
      <c r="T184" s="199"/>
    </row>
    <row r="185" spans="1:20" s="202" customFormat="1" x14ac:dyDescent="0.2">
      <c r="A185" s="199"/>
      <c r="B185" s="200"/>
      <c r="C185" s="199"/>
      <c r="D185" s="279" t="s">
        <v>117</v>
      </c>
      <c r="E185" s="199"/>
      <c r="F185" s="280" t="s">
        <v>718</v>
      </c>
      <c r="G185" s="199"/>
      <c r="H185" s="199"/>
      <c r="I185" s="199"/>
      <c r="J185" s="199"/>
      <c r="K185" s="199"/>
      <c r="L185" s="200"/>
      <c r="M185" s="281"/>
      <c r="N185" s="282"/>
      <c r="O185" s="282"/>
      <c r="P185" s="282"/>
      <c r="Q185" s="282"/>
      <c r="R185" s="282"/>
      <c r="S185" s="283"/>
      <c r="T185" s="199"/>
    </row>
    <row r="186" spans="1:20" s="284" customFormat="1" x14ac:dyDescent="0.2">
      <c r="B186" s="285"/>
      <c r="D186" s="286" t="s">
        <v>119</v>
      </c>
      <c r="E186" s="287" t="s">
        <v>3</v>
      </c>
      <c r="F186" s="288" t="s">
        <v>800</v>
      </c>
      <c r="H186" s="289">
        <v>1.9259999999999999</v>
      </c>
      <c r="L186" s="285"/>
      <c r="M186" s="290"/>
      <c r="N186" s="291"/>
      <c r="O186" s="291"/>
      <c r="P186" s="291"/>
      <c r="Q186" s="291"/>
      <c r="R186" s="291"/>
      <c r="S186" s="292"/>
    </row>
    <row r="187" spans="1:20" s="258" customFormat="1" ht="22.9" customHeight="1" x14ac:dyDescent="0.2">
      <c r="B187" s="259"/>
      <c r="D187" s="260" t="s">
        <v>64</v>
      </c>
      <c r="E187" s="267" t="s">
        <v>142</v>
      </c>
      <c r="F187" s="267" t="s">
        <v>465</v>
      </c>
      <c r="J187" s="268">
        <f>SUM(J188:J203)</f>
        <v>0</v>
      </c>
      <c r="L187" s="259"/>
      <c r="M187" s="263"/>
      <c r="N187" s="264"/>
      <c r="O187" s="265">
        <f>SUM(O188:O204)</f>
        <v>1.479168</v>
      </c>
      <c r="P187" s="264"/>
      <c r="Q187" s="265">
        <f>SUM(Q188:Q204)</f>
        <v>0</v>
      </c>
      <c r="R187" s="264"/>
      <c r="S187" s="266">
        <f>SUM(S188:S204)</f>
        <v>0</v>
      </c>
    </row>
    <row r="188" spans="1:20" s="202" customFormat="1" ht="24.2" customHeight="1" x14ac:dyDescent="0.2">
      <c r="A188" s="199"/>
      <c r="B188" s="269"/>
      <c r="C188" s="270">
        <v>21</v>
      </c>
      <c r="D188" s="270" t="s">
        <v>111</v>
      </c>
      <c r="E188" s="271" t="s">
        <v>719</v>
      </c>
      <c r="F188" s="272" t="s">
        <v>720</v>
      </c>
      <c r="G188" s="273" t="s">
        <v>114</v>
      </c>
      <c r="H188" s="274">
        <v>3.8519999999999999</v>
      </c>
      <c r="I188" s="340"/>
      <c r="J188" s="275">
        <f>ROUND(I188*H188,2)</f>
        <v>0</v>
      </c>
      <c r="K188" s="272" t="s">
        <v>115</v>
      </c>
      <c r="L188" s="200"/>
      <c r="M188" s="276" t="s">
        <v>3</v>
      </c>
      <c r="N188" s="277">
        <v>9.7000000000000003E-2</v>
      </c>
      <c r="O188" s="277">
        <f>N188*H188</f>
        <v>0.37364399999999998</v>
      </c>
      <c r="P188" s="277">
        <v>0</v>
      </c>
      <c r="Q188" s="277">
        <f>P188*H188</f>
        <v>0</v>
      </c>
      <c r="R188" s="277">
        <v>0</v>
      </c>
      <c r="S188" s="278">
        <f>R188*H188</f>
        <v>0</v>
      </c>
      <c r="T188" s="199"/>
    </row>
    <row r="189" spans="1:20" s="202" customFormat="1" x14ac:dyDescent="0.2">
      <c r="A189" s="199"/>
      <c r="B189" s="200"/>
      <c r="C189" s="199"/>
      <c r="D189" s="279" t="s">
        <v>117</v>
      </c>
      <c r="E189" s="199"/>
      <c r="F189" s="280" t="s">
        <v>721</v>
      </c>
      <c r="G189" s="199"/>
      <c r="H189" s="199"/>
      <c r="I189" s="199"/>
      <c r="J189" s="199"/>
      <c r="K189" s="199"/>
      <c r="L189" s="200"/>
      <c r="M189" s="281"/>
      <c r="N189" s="282"/>
      <c r="O189" s="282"/>
      <c r="P189" s="282"/>
      <c r="Q189" s="282"/>
      <c r="R189" s="282"/>
      <c r="S189" s="283"/>
      <c r="T189" s="199"/>
    </row>
    <row r="190" spans="1:20" s="284" customFormat="1" x14ac:dyDescent="0.2">
      <c r="B190" s="285"/>
      <c r="D190" s="286" t="s">
        <v>119</v>
      </c>
      <c r="E190" s="287" t="s">
        <v>3</v>
      </c>
      <c r="F190" s="288" t="s">
        <v>768</v>
      </c>
      <c r="H190" s="289">
        <v>19.260000000000002</v>
      </c>
      <c r="L190" s="285"/>
      <c r="M190" s="290"/>
      <c r="N190" s="291"/>
      <c r="O190" s="291"/>
      <c r="P190" s="291"/>
      <c r="Q190" s="291"/>
      <c r="R190" s="291"/>
      <c r="S190" s="292"/>
    </row>
    <row r="191" spans="1:20" s="284" customFormat="1" x14ac:dyDescent="0.2">
      <c r="B191" s="285"/>
      <c r="D191" s="286" t="s">
        <v>119</v>
      </c>
      <c r="E191" s="287" t="s">
        <v>3</v>
      </c>
      <c r="F191" s="288" t="s">
        <v>769</v>
      </c>
      <c r="H191" s="289">
        <v>3.8519999999999999</v>
      </c>
      <c r="L191" s="285"/>
      <c r="M191" s="290"/>
      <c r="N191" s="291"/>
      <c r="O191" s="291"/>
      <c r="P191" s="291"/>
      <c r="Q191" s="291"/>
      <c r="R191" s="291"/>
      <c r="S191" s="292"/>
    </row>
    <row r="192" spans="1:20" s="202" customFormat="1" ht="21.75" customHeight="1" x14ac:dyDescent="0.2">
      <c r="A192" s="199"/>
      <c r="B192" s="269"/>
      <c r="C192" s="270">
        <v>22</v>
      </c>
      <c r="D192" s="270" t="s">
        <v>111</v>
      </c>
      <c r="E192" s="271" t="s">
        <v>722</v>
      </c>
      <c r="F192" s="272" t="s">
        <v>723</v>
      </c>
      <c r="G192" s="273" t="s">
        <v>114</v>
      </c>
      <c r="H192" s="274">
        <v>3.8519999999999999</v>
      </c>
      <c r="I192" s="340"/>
      <c r="J192" s="275">
        <f>ROUND(I192*H192,2)</f>
        <v>0</v>
      </c>
      <c r="K192" s="272" t="s">
        <v>115</v>
      </c>
      <c r="L192" s="200"/>
      <c r="M192" s="276" t="s">
        <v>3</v>
      </c>
      <c r="N192" s="277">
        <v>0.109</v>
      </c>
      <c r="O192" s="277">
        <f>N192*H192</f>
        <v>0.41986799999999996</v>
      </c>
      <c r="P192" s="277">
        <v>0</v>
      </c>
      <c r="Q192" s="277">
        <f>P192*H192</f>
        <v>0</v>
      </c>
      <c r="R192" s="277">
        <v>0</v>
      </c>
      <c r="S192" s="278">
        <f>R192*H192</f>
        <v>0</v>
      </c>
      <c r="T192" s="199"/>
    </row>
    <row r="193" spans="1:20" s="202" customFormat="1" x14ac:dyDescent="0.2">
      <c r="A193" s="199"/>
      <c r="B193" s="200"/>
      <c r="C193" s="199"/>
      <c r="D193" s="279" t="s">
        <v>117</v>
      </c>
      <c r="E193" s="199"/>
      <c r="F193" s="280" t="s">
        <v>724</v>
      </c>
      <c r="G193" s="199"/>
      <c r="H193" s="199"/>
      <c r="I193" s="199"/>
      <c r="J193" s="199"/>
      <c r="K193" s="199"/>
      <c r="L193" s="200"/>
      <c r="M193" s="281"/>
      <c r="N193" s="282"/>
      <c r="O193" s="282"/>
      <c r="P193" s="282"/>
      <c r="Q193" s="282"/>
      <c r="R193" s="282"/>
      <c r="S193" s="283"/>
      <c r="T193" s="199"/>
    </row>
    <row r="194" spans="1:20" s="202" customFormat="1" ht="24.2" customHeight="1" x14ac:dyDescent="0.2">
      <c r="A194" s="199"/>
      <c r="B194" s="269"/>
      <c r="C194" s="270">
        <v>23</v>
      </c>
      <c r="D194" s="270" t="s">
        <v>111</v>
      </c>
      <c r="E194" s="271" t="s">
        <v>472</v>
      </c>
      <c r="F194" s="272" t="s">
        <v>473</v>
      </c>
      <c r="G194" s="273" t="s">
        <v>114</v>
      </c>
      <c r="H194" s="274">
        <v>3.8519999999999999</v>
      </c>
      <c r="I194" s="340"/>
      <c r="J194" s="275">
        <f>ROUND(I194*H194,2)</f>
        <v>0</v>
      </c>
      <c r="K194" s="272" t="s">
        <v>115</v>
      </c>
      <c r="L194" s="200"/>
      <c r="M194" s="276" t="s">
        <v>3</v>
      </c>
      <c r="N194" s="277">
        <v>4.8000000000000001E-2</v>
      </c>
      <c r="O194" s="277">
        <f>N194*H194</f>
        <v>0.184896</v>
      </c>
      <c r="P194" s="277">
        <v>0</v>
      </c>
      <c r="Q194" s="277">
        <f>P194*H194</f>
        <v>0</v>
      </c>
      <c r="R194" s="277">
        <v>0</v>
      </c>
      <c r="S194" s="278">
        <f>R194*H194</f>
        <v>0</v>
      </c>
      <c r="T194" s="199"/>
    </row>
    <row r="195" spans="1:20" s="202" customFormat="1" x14ac:dyDescent="0.2">
      <c r="A195" s="199"/>
      <c r="B195" s="200"/>
      <c r="C195" s="199"/>
      <c r="D195" s="279" t="s">
        <v>117</v>
      </c>
      <c r="E195" s="199"/>
      <c r="F195" s="280" t="s">
        <v>474</v>
      </c>
      <c r="G195" s="199"/>
      <c r="H195" s="199"/>
      <c r="I195" s="199"/>
      <c r="J195" s="199"/>
      <c r="K195" s="199"/>
      <c r="L195" s="200"/>
      <c r="M195" s="281"/>
      <c r="N195" s="282"/>
      <c r="O195" s="282"/>
      <c r="P195" s="282"/>
      <c r="Q195" s="282"/>
      <c r="R195" s="282"/>
      <c r="S195" s="283"/>
      <c r="T195" s="199"/>
    </row>
    <row r="196" spans="1:20" s="202" customFormat="1" ht="24.2" customHeight="1" x14ac:dyDescent="0.2">
      <c r="A196" s="199"/>
      <c r="B196" s="269"/>
      <c r="C196" s="270">
        <v>24</v>
      </c>
      <c r="D196" s="270" t="s">
        <v>111</v>
      </c>
      <c r="E196" s="271" t="s">
        <v>475</v>
      </c>
      <c r="F196" s="272" t="s">
        <v>476</v>
      </c>
      <c r="G196" s="273" t="s">
        <v>114</v>
      </c>
      <c r="H196" s="274">
        <v>3.8519999999999999</v>
      </c>
      <c r="I196" s="340"/>
      <c r="J196" s="275">
        <f>ROUND(I196*H196,2)</f>
        <v>0</v>
      </c>
      <c r="K196" s="272" t="s">
        <v>115</v>
      </c>
      <c r="L196" s="200"/>
      <c r="M196" s="276" t="s">
        <v>3</v>
      </c>
      <c r="N196" s="277">
        <v>5.6000000000000001E-2</v>
      </c>
      <c r="O196" s="277">
        <f>N196*H196</f>
        <v>0.21571199999999999</v>
      </c>
      <c r="P196" s="277">
        <v>0</v>
      </c>
      <c r="Q196" s="277">
        <f>P196*H196</f>
        <v>0</v>
      </c>
      <c r="R196" s="277">
        <v>0</v>
      </c>
      <c r="S196" s="278">
        <f>R196*H196</f>
        <v>0</v>
      </c>
      <c r="T196" s="199"/>
    </row>
    <row r="197" spans="1:20" s="202" customFormat="1" x14ac:dyDescent="0.2">
      <c r="A197" s="199"/>
      <c r="B197" s="200"/>
      <c r="C197" s="199"/>
      <c r="D197" s="279" t="s">
        <v>117</v>
      </c>
      <c r="E197" s="199"/>
      <c r="F197" s="280" t="s">
        <v>477</v>
      </c>
      <c r="G197" s="199"/>
      <c r="H197" s="199"/>
      <c r="I197" s="199"/>
      <c r="J197" s="199"/>
      <c r="K197" s="199"/>
      <c r="L197" s="200"/>
      <c r="M197" s="281"/>
      <c r="N197" s="282"/>
      <c r="O197" s="282"/>
      <c r="P197" s="282"/>
      <c r="Q197" s="282"/>
      <c r="R197" s="282"/>
      <c r="S197" s="283"/>
      <c r="T197" s="199"/>
    </row>
    <row r="198" spans="1:20" s="202" customFormat="1" ht="16.5" customHeight="1" x14ac:dyDescent="0.2">
      <c r="A198" s="199"/>
      <c r="B198" s="269"/>
      <c r="C198" s="270">
        <v>25</v>
      </c>
      <c r="D198" s="270" t="s">
        <v>111</v>
      </c>
      <c r="E198" s="271" t="s">
        <v>478</v>
      </c>
      <c r="F198" s="272" t="s">
        <v>479</v>
      </c>
      <c r="G198" s="273" t="s">
        <v>114</v>
      </c>
      <c r="H198" s="274">
        <v>3.8519999999999999</v>
      </c>
      <c r="I198" s="340"/>
      <c r="J198" s="275">
        <f>ROUND(I198*H198,2)</f>
        <v>0</v>
      </c>
      <c r="K198" s="272" t="s">
        <v>115</v>
      </c>
      <c r="L198" s="200"/>
      <c r="M198" s="276" t="s">
        <v>3</v>
      </c>
      <c r="N198" s="277">
        <v>4.0000000000000001E-3</v>
      </c>
      <c r="O198" s="277">
        <f>N198*H198</f>
        <v>1.5408E-2</v>
      </c>
      <c r="P198" s="277">
        <v>0</v>
      </c>
      <c r="Q198" s="277">
        <f>P198*H198</f>
        <v>0</v>
      </c>
      <c r="R198" s="277">
        <v>0</v>
      </c>
      <c r="S198" s="278">
        <f>R198*H198</f>
        <v>0</v>
      </c>
      <c r="T198" s="199"/>
    </row>
    <row r="199" spans="1:20" s="202" customFormat="1" x14ac:dyDescent="0.2">
      <c r="A199" s="199"/>
      <c r="B199" s="200"/>
      <c r="C199" s="199"/>
      <c r="D199" s="279" t="s">
        <v>117</v>
      </c>
      <c r="E199" s="199"/>
      <c r="F199" s="280" t="s">
        <v>480</v>
      </c>
      <c r="G199" s="199"/>
      <c r="H199" s="199"/>
      <c r="I199" s="199"/>
      <c r="J199" s="199"/>
      <c r="K199" s="199"/>
      <c r="L199" s="200"/>
      <c r="M199" s="281"/>
      <c r="N199" s="282"/>
      <c r="O199" s="282"/>
      <c r="P199" s="282"/>
      <c r="Q199" s="282"/>
      <c r="R199" s="282"/>
      <c r="S199" s="283"/>
      <c r="T199" s="199"/>
    </row>
    <row r="200" spans="1:20" s="202" customFormat="1" ht="16.5" customHeight="1" x14ac:dyDescent="0.2">
      <c r="A200" s="199"/>
      <c r="B200" s="269"/>
      <c r="C200" s="270">
        <v>26</v>
      </c>
      <c r="D200" s="270" t="s">
        <v>111</v>
      </c>
      <c r="E200" s="271" t="s">
        <v>481</v>
      </c>
      <c r="F200" s="272" t="s">
        <v>482</v>
      </c>
      <c r="G200" s="273" t="s">
        <v>114</v>
      </c>
      <c r="H200" s="274">
        <v>7.7039999999999997</v>
      </c>
      <c r="I200" s="340"/>
      <c r="J200" s="275">
        <f>ROUND(I200*H200,2)</f>
        <v>0</v>
      </c>
      <c r="K200" s="272" t="s">
        <v>115</v>
      </c>
      <c r="L200" s="200"/>
      <c r="M200" s="276" t="s">
        <v>3</v>
      </c>
      <c r="N200" s="277">
        <v>2E-3</v>
      </c>
      <c r="O200" s="277">
        <f>N200*H200</f>
        <v>1.5408E-2</v>
      </c>
      <c r="P200" s="277">
        <v>0</v>
      </c>
      <c r="Q200" s="277">
        <f>P200*H200</f>
        <v>0</v>
      </c>
      <c r="R200" s="277">
        <v>0</v>
      </c>
      <c r="S200" s="278">
        <f>R200*H200</f>
        <v>0</v>
      </c>
      <c r="T200" s="199"/>
    </row>
    <row r="201" spans="1:20" s="202" customFormat="1" x14ac:dyDescent="0.2">
      <c r="A201" s="199"/>
      <c r="B201" s="200"/>
      <c r="C201" s="199"/>
      <c r="D201" s="279" t="s">
        <v>117</v>
      </c>
      <c r="E201" s="199"/>
      <c r="F201" s="280" t="s">
        <v>483</v>
      </c>
      <c r="G201" s="199"/>
      <c r="H201" s="199"/>
      <c r="I201" s="199"/>
      <c r="J201" s="199"/>
      <c r="K201" s="199"/>
      <c r="L201" s="200"/>
      <c r="M201" s="281"/>
      <c r="N201" s="282"/>
      <c r="O201" s="282"/>
      <c r="P201" s="282"/>
      <c r="Q201" s="282"/>
      <c r="R201" s="282"/>
      <c r="S201" s="283"/>
      <c r="T201" s="199"/>
    </row>
    <row r="202" spans="1:20" s="284" customFormat="1" x14ac:dyDescent="0.2">
      <c r="B202" s="285"/>
      <c r="D202" s="286" t="s">
        <v>119</v>
      </c>
      <c r="E202" s="287" t="s">
        <v>3</v>
      </c>
      <c r="F202" s="288" t="s">
        <v>801</v>
      </c>
      <c r="H202" s="289">
        <v>7.7039999999999997</v>
      </c>
      <c r="L202" s="285"/>
      <c r="M202" s="290"/>
      <c r="N202" s="291"/>
      <c r="O202" s="291"/>
      <c r="P202" s="291"/>
      <c r="Q202" s="291"/>
      <c r="R202" s="291"/>
      <c r="S202" s="292"/>
    </row>
    <row r="203" spans="1:20" s="202" customFormat="1" ht="24.2" customHeight="1" x14ac:dyDescent="0.2">
      <c r="A203" s="199"/>
      <c r="B203" s="269"/>
      <c r="C203" s="270">
        <v>27</v>
      </c>
      <c r="D203" s="270" t="s">
        <v>111</v>
      </c>
      <c r="E203" s="271" t="s">
        <v>488</v>
      </c>
      <c r="F203" s="272" t="s">
        <v>489</v>
      </c>
      <c r="G203" s="273" t="s">
        <v>114</v>
      </c>
      <c r="H203" s="274">
        <v>3.8519999999999999</v>
      </c>
      <c r="I203" s="340"/>
      <c r="J203" s="275">
        <f>ROUND(I203*H203,2)</f>
        <v>0</v>
      </c>
      <c r="K203" s="272" t="s">
        <v>115</v>
      </c>
      <c r="L203" s="200"/>
      <c r="M203" s="276" t="s">
        <v>3</v>
      </c>
      <c r="N203" s="277">
        <v>6.6000000000000003E-2</v>
      </c>
      <c r="O203" s="277">
        <f>N203*H203</f>
        <v>0.25423200000000001</v>
      </c>
      <c r="P203" s="277">
        <v>0</v>
      </c>
      <c r="Q203" s="277">
        <f>P203*H203</f>
        <v>0</v>
      </c>
      <c r="R203" s="277">
        <v>0</v>
      </c>
      <c r="S203" s="278">
        <f>R203*H203</f>
        <v>0</v>
      </c>
      <c r="T203" s="199"/>
    </row>
    <row r="204" spans="1:20" s="202" customFormat="1" x14ac:dyDescent="0.2">
      <c r="A204" s="199"/>
      <c r="B204" s="200"/>
      <c r="C204" s="199"/>
      <c r="D204" s="279" t="s">
        <v>117</v>
      </c>
      <c r="E204" s="199"/>
      <c r="F204" s="280" t="s">
        <v>490</v>
      </c>
      <c r="G204" s="199"/>
      <c r="H204" s="199"/>
      <c r="I204" s="199"/>
      <c r="J204" s="199"/>
      <c r="K204" s="199"/>
      <c r="L204" s="200"/>
      <c r="M204" s="281"/>
      <c r="N204" s="282"/>
      <c r="O204" s="282"/>
      <c r="P204" s="282"/>
      <c r="Q204" s="282"/>
      <c r="R204" s="282"/>
      <c r="S204" s="283"/>
      <c r="T204" s="199"/>
    </row>
    <row r="205" spans="1:20" s="258" customFormat="1" ht="22.9" customHeight="1" x14ac:dyDescent="0.2">
      <c r="B205" s="259"/>
      <c r="D205" s="260" t="s">
        <v>64</v>
      </c>
      <c r="E205" s="267" t="s">
        <v>167</v>
      </c>
      <c r="F205" s="267" t="s">
        <v>255</v>
      </c>
      <c r="J205" s="268">
        <f>SUM(J206:J218)</f>
        <v>0</v>
      </c>
      <c r="L205" s="259"/>
      <c r="M205" s="263"/>
      <c r="N205" s="264"/>
      <c r="O205" s="265">
        <f>SUM(O206:O218)</f>
        <v>41.769599999999997</v>
      </c>
      <c r="P205" s="264"/>
      <c r="Q205" s="265">
        <f>SUM(Q206:Q218)</f>
        <v>1.2163372939999999</v>
      </c>
      <c r="R205" s="264"/>
      <c r="S205" s="266">
        <f>SUM(S206:S218)</f>
        <v>0</v>
      </c>
    </row>
    <row r="206" spans="1:20" s="202" customFormat="1" ht="24.2" customHeight="1" x14ac:dyDescent="0.2">
      <c r="A206" s="199"/>
      <c r="B206" s="269"/>
      <c r="C206" s="270">
        <v>28</v>
      </c>
      <c r="D206" s="270" t="s">
        <v>111</v>
      </c>
      <c r="E206" s="271" t="s">
        <v>725</v>
      </c>
      <c r="F206" s="272" t="s">
        <v>726</v>
      </c>
      <c r="G206" s="273" t="s">
        <v>175</v>
      </c>
      <c r="H206" s="274">
        <v>32.1</v>
      </c>
      <c r="I206" s="340"/>
      <c r="J206" s="275">
        <f>ROUND(I206*H206,2)</f>
        <v>0</v>
      </c>
      <c r="K206" s="272" t="s">
        <v>115</v>
      </c>
      <c r="L206" s="200"/>
      <c r="M206" s="276" t="s">
        <v>3</v>
      </c>
      <c r="N206" s="277">
        <v>0.124</v>
      </c>
      <c r="O206" s="277">
        <f>N206*H206</f>
        <v>3.9803999999999999</v>
      </c>
      <c r="P206" s="277">
        <v>0</v>
      </c>
      <c r="Q206" s="277">
        <f>P206*H206</f>
        <v>0</v>
      </c>
      <c r="R206" s="277">
        <v>0</v>
      </c>
      <c r="S206" s="278">
        <f>R206*H206</f>
        <v>0</v>
      </c>
      <c r="T206" s="199"/>
    </row>
    <row r="207" spans="1:20" s="202" customFormat="1" x14ac:dyDescent="0.2">
      <c r="A207" s="199"/>
      <c r="B207" s="200"/>
      <c r="C207" s="199"/>
      <c r="D207" s="279" t="s">
        <v>117</v>
      </c>
      <c r="E207" s="199"/>
      <c r="F207" s="280" t="s">
        <v>727</v>
      </c>
      <c r="G207" s="199"/>
      <c r="H207" s="199"/>
      <c r="I207" s="199"/>
      <c r="J207" s="199"/>
      <c r="K207" s="199"/>
      <c r="L207" s="200"/>
      <c r="M207" s="281"/>
      <c r="N207" s="282"/>
      <c r="O207" s="282"/>
      <c r="P207" s="282"/>
      <c r="Q207" s="282"/>
      <c r="R207" s="282"/>
      <c r="S207" s="283"/>
      <c r="T207" s="199"/>
    </row>
    <row r="208" spans="1:20" s="202" customFormat="1" ht="24.2" customHeight="1" x14ac:dyDescent="0.2">
      <c r="A208" s="199"/>
      <c r="B208" s="269"/>
      <c r="C208" s="309">
        <v>29</v>
      </c>
      <c r="D208" s="309" t="s">
        <v>188</v>
      </c>
      <c r="E208" s="310" t="s">
        <v>728</v>
      </c>
      <c r="F208" s="311" t="s">
        <v>729</v>
      </c>
      <c r="G208" s="312" t="s">
        <v>175</v>
      </c>
      <c r="H208" s="313">
        <v>333.12299999999999</v>
      </c>
      <c r="I208" s="342"/>
      <c r="J208" s="314">
        <f>ROUND(I208*H208,2)</f>
        <v>0</v>
      </c>
      <c r="K208" s="311" t="s">
        <v>3</v>
      </c>
      <c r="L208" s="315"/>
      <c r="M208" s="316" t="s">
        <v>3</v>
      </c>
      <c r="N208" s="277">
        <v>0</v>
      </c>
      <c r="O208" s="277">
        <f>N208*H208</f>
        <v>0</v>
      </c>
      <c r="P208" s="277">
        <v>5.0000000000000001E-4</v>
      </c>
      <c r="Q208" s="277">
        <f>P208*H208</f>
        <v>0.1665615</v>
      </c>
      <c r="R208" s="277">
        <v>0</v>
      </c>
      <c r="S208" s="278">
        <f>R208*H208</f>
        <v>0</v>
      </c>
      <c r="T208" s="199"/>
    </row>
    <row r="209" spans="1:20" s="284" customFormat="1" x14ac:dyDescent="0.2">
      <c r="B209" s="285"/>
      <c r="D209" s="286" t="s">
        <v>119</v>
      </c>
      <c r="E209" s="287" t="s">
        <v>3</v>
      </c>
      <c r="F209" s="288" t="s">
        <v>802</v>
      </c>
      <c r="H209" s="289">
        <v>328.2</v>
      </c>
      <c r="L209" s="285"/>
      <c r="M209" s="290"/>
      <c r="N209" s="291"/>
      <c r="O209" s="291"/>
      <c r="P209" s="291"/>
      <c r="Q209" s="291"/>
      <c r="R209" s="291"/>
      <c r="S209" s="292"/>
    </row>
    <row r="210" spans="1:20" s="284" customFormat="1" x14ac:dyDescent="0.2">
      <c r="B210" s="285"/>
      <c r="D210" s="286" t="s">
        <v>119</v>
      </c>
      <c r="F210" s="288" t="s">
        <v>803</v>
      </c>
      <c r="H210" s="289">
        <v>333.12299999999999</v>
      </c>
      <c r="L210" s="285"/>
      <c r="M210" s="290"/>
      <c r="N210" s="291"/>
      <c r="O210" s="291"/>
      <c r="P210" s="291"/>
      <c r="Q210" s="291"/>
      <c r="R210" s="291"/>
      <c r="S210" s="292"/>
    </row>
    <row r="211" spans="1:20" s="202" customFormat="1" ht="16.5" customHeight="1" x14ac:dyDescent="0.2">
      <c r="A211" s="199"/>
      <c r="B211" s="269"/>
      <c r="C211" s="270">
        <v>30</v>
      </c>
      <c r="D211" s="270" t="s">
        <v>111</v>
      </c>
      <c r="E211" s="271" t="s">
        <v>638</v>
      </c>
      <c r="F211" s="272" t="s">
        <v>639</v>
      </c>
      <c r="G211" s="273" t="s">
        <v>175</v>
      </c>
      <c r="H211" s="274">
        <v>328.2</v>
      </c>
      <c r="I211" s="340"/>
      <c r="J211" s="275">
        <f>ROUND(I211*H211,2)</f>
        <v>0</v>
      </c>
      <c r="K211" s="272" t="s">
        <v>115</v>
      </c>
      <c r="L211" s="200"/>
      <c r="M211" s="276" t="s">
        <v>3</v>
      </c>
      <c r="N211" s="277">
        <v>6.2E-2</v>
      </c>
      <c r="O211" s="277">
        <f>N211*H211</f>
        <v>20.348399999999998</v>
      </c>
      <c r="P211" s="277">
        <v>1.6999999999999999E-7</v>
      </c>
      <c r="Q211" s="277">
        <f>P211*H211</f>
        <v>5.5793999999999995E-5</v>
      </c>
      <c r="R211" s="277">
        <v>0</v>
      </c>
      <c r="S211" s="278">
        <f>R211*H211</f>
        <v>0</v>
      </c>
      <c r="T211" s="199"/>
    </row>
    <row r="212" spans="1:20" s="202" customFormat="1" x14ac:dyDescent="0.2">
      <c r="A212" s="199"/>
      <c r="B212" s="200"/>
      <c r="C212" s="199"/>
      <c r="D212" s="279" t="s">
        <v>117</v>
      </c>
      <c r="E212" s="199"/>
      <c r="F212" s="280" t="s">
        <v>640</v>
      </c>
      <c r="G212" s="199"/>
      <c r="H212" s="199"/>
      <c r="I212" s="199"/>
      <c r="J212" s="199"/>
      <c r="K212" s="199"/>
      <c r="L212" s="200"/>
      <c r="M212" s="281"/>
      <c r="N212" s="282"/>
      <c r="O212" s="282"/>
      <c r="P212" s="282"/>
      <c r="Q212" s="282"/>
      <c r="R212" s="282"/>
      <c r="S212" s="283"/>
      <c r="T212" s="199"/>
    </row>
    <row r="213" spans="1:20" s="202" customFormat="1" ht="16.5" customHeight="1" x14ac:dyDescent="0.2">
      <c r="A213" s="199"/>
      <c r="B213" s="269"/>
      <c r="C213" s="270">
        <v>31</v>
      </c>
      <c r="D213" s="270" t="s">
        <v>111</v>
      </c>
      <c r="E213" s="271" t="s">
        <v>641</v>
      </c>
      <c r="F213" s="272" t="s">
        <v>642</v>
      </c>
      <c r="G213" s="273" t="s">
        <v>175</v>
      </c>
      <c r="H213" s="274">
        <v>328.2</v>
      </c>
      <c r="I213" s="340"/>
      <c r="J213" s="275">
        <f>ROUND(I213*H213,2)</f>
        <v>0</v>
      </c>
      <c r="K213" s="272" t="s">
        <v>115</v>
      </c>
      <c r="L213" s="200"/>
      <c r="M213" s="276" t="s">
        <v>3</v>
      </c>
      <c r="N213" s="277">
        <v>4.3999999999999997E-2</v>
      </c>
      <c r="O213" s="277">
        <f>N213*H213</f>
        <v>14.440799999999999</v>
      </c>
      <c r="P213" s="277">
        <v>0</v>
      </c>
      <c r="Q213" s="277">
        <f>P213*H213</f>
        <v>0</v>
      </c>
      <c r="R213" s="277">
        <v>0</v>
      </c>
      <c r="S213" s="278">
        <f>R213*H213</f>
        <v>0</v>
      </c>
      <c r="T213" s="199"/>
    </row>
    <row r="214" spans="1:20" s="202" customFormat="1" x14ac:dyDescent="0.2">
      <c r="A214" s="199"/>
      <c r="B214" s="200"/>
      <c r="C214" s="199"/>
      <c r="D214" s="279" t="s">
        <v>117</v>
      </c>
      <c r="E214" s="199"/>
      <c r="F214" s="280" t="s">
        <v>643</v>
      </c>
      <c r="G214" s="199"/>
      <c r="H214" s="199"/>
      <c r="I214" s="199"/>
      <c r="J214" s="199"/>
      <c r="K214" s="199"/>
      <c r="L214" s="200"/>
      <c r="M214" s="281"/>
      <c r="N214" s="282"/>
      <c r="O214" s="282"/>
      <c r="P214" s="282"/>
      <c r="Q214" s="282"/>
      <c r="R214" s="282"/>
      <c r="S214" s="283"/>
      <c r="T214" s="199"/>
    </row>
    <row r="215" spans="1:20" s="202" customFormat="1" ht="24.2" customHeight="1" x14ac:dyDescent="0.2">
      <c r="A215" s="199"/>
      <c r="B215" s="269"/>
      <c r="C215" s="270">
        <v>32</v>
      </c>
      <c r="D215" s="270" t="s">
        <v>111</v>
      </c>
      <c r="E215" s="271" t="s">
        <v>730</v>
      </c>
      <c r="F215" s="272" t="s">
        <v>731</v>
      </c>
      <c r="G215" s="273" t="s">
        <v>258</v>
      </c>
      <c r="H215" s="274">
        <v>2</v>
      </c>
      <c r="I215" s="340"/>
      <c r="J215" s="275">
        <f>ROUND(I215*H215,2)</f>
        <v>0</v>
      </c>
      <c r="K215" s="272" t="s">
        <v>115</v>
      </c>
      <c r="L215" s="200"/>
      <c r="M215" s="276" t="s">
        <v>3</v>
      </c>
      <c r="N215" s="277">
        <v>1.5</v>
      </c>
      <c r="O215" s="277">
        <f>N215*H215</f>
        <v>3</v>
      </c>
      <c r="P215" s="277">
        <v>0.43786000000000003</v>
      </c>
      <c r="Q215" s="277">
        <f>P215*H215</f>
        <v>0.87572000000000005</v>
      </c>
      <c r="R215" s="277">
        <v>0</v>
      </c>
      <c r="S215" s="278">
        <f>R215*H215</f>
        <v>0</v>
      </c>
      <c r="T215" s="199"/>
    </row>
    <row r="216" spans="1:20" s="202" customFormat="1" x14ac:dyDescent="0.2">
      <c r="A216" s="199"/>
      <c r="B216" s="200"/>
      <c r="C216" s="199"/>
      <c r="D216" s="279" t="s">
        <v>117</v>
      </c>
      <c r="E216" s="199"/>
      <c r="F216" s="280" t="s">
        <v>732</v>
      </c>
      <c r="G216" s="199"/>
      <c r="H216" s="199"/>
      <c r="I216" s="199"/>
      <c r="J216" s="199"/>
      <c r="K216" s="199"/>
      <c r="L216" s="200"/>
      <c r="M216" s="281"/>
      <c r="N216" s="282"/>
      <c r="O216" s="282"/>
      <c r="P216" s="282"/>
      <c r="Q216" s="282"/>
      <c r="R216" s="282"/>
      <c r="S216" s="283"/>
      <c r="T216" s="199"/>
    </row>
    <row r="217" spans="1:20" s="202" customFormat="1" ht="16.5" customHeight="1" x14ac:dyDescent="0.2">
      <c r="A217" s="199"/>
      <c r="B217" s="269"/>
      <c r="C217" s="309">
        <v>33</v>
      </c>
      <c r="D217" s="309" t="s">
        <v>188</v>
      </c>
      <c r="E217" s="310" t="s">
        <v>733</v>
      </c>
      <c r="F217" s="311" t="s">
        <v>734</v>
      </c>
      <c r="G217" s="312" t="s">
        <v>258</v>
      </c>
      <c r="H217" s="313">
        <v>2</v>
      </c>
      <c r="I217" s="342"/>
      <c r="J217" s="314">
        <f>ROUND(I217*H217,2)</f>
        <v>0</v>
      </c>
      <c r="K217" s="311" t="s">
        <v>3</v>
      </c>
      <c r="L217" s="315"/>
      <c r="M217" s="316" t="s">
        <v>3</v>
      </c>
      <c r="N217" s="277">
        <v>0</v>
      </c>
      <c r="O217" s="277">
        <f>N217*H217</f>
        <v>0</v>
      </c>
      <c r="P217" s="277">
        <v>8.6999999999999994E-2</v>
      </c>
      <c r="Q217" s="277">
        <f>P217*H217</f>
        <v>0.17399999999999999</v>
      </c>
      <c r="R217" s="277">
        <v>0</v>
      </c>
      <c r="S217" s="278">
        <f>R217*H217</f>
        <v>0</v>
      </c>
      <c r="T217" s="199"/>
    </row>
    <row r="218" spans="1:20" s="202" customFormat="1" ht="24.2" customHeight="1" x14ac:dyDescent="0.2">
      <c r="A218" s="199"/>
      <c r="B218" s="269"/>
      <c r="C218" s="270">
        <v>34</v>
      </c>
      <c r="D218" s="270" t="s">
        <v>111</v>
      </c>
      <c r="E218" s="271" t="s">
        <v>310</v>
      </c>
      <c r="F218" s="272" t="s">
        <v>311</v>
      </c>
      <c r="G218" s="273" t="s">
        <v>175</v>
      </c>
      <c r="H218" s="274">
        <v>328.2</v>
      </c>
      <c r="I218" s="340"/>
      <c r="J218" s="275">
        <f>ROUND(I218*H218,2)</f>
        <v>0</v>
      </c>
      <c r="K218" s="272" t="s">
        <v>3</v>
      </c>
      <c r="L218" s="200"/>
      <c r="M218" s="276" t="s">
        <v>3</v>
      </c>
      <c r="N218" s="277">
        <v>0</v>
      </c>
      <c r="O218" s="277">
        <f>N218*H218</f>
        <v>0</v>
      </c>
      <c r="P218" s="277">
        <v>0</v>
      </c>
      <c r="Q218" s="277">
        <f>P218*H218</f>
        <v>0</v>
      </c>
      <c r="R218" s="277">
        <v>0</v>
      </c>
      <c r="S218" s="278">
        <f>R218*H218</f>
        <v>0</v>
      </c>
      <c r="T218" s="199"/>
    </row>
    <row r="219" spans="1:20" s="258" customFormat="1" ht="22.9" customHeight="1" x14ac:dyDescent="0.2">
      <c r="B219" s="259"/>
      <c r="D219" s="260" t="s">
        <v>64</v>
      </c>
      <c r="E219" s="267" t="s">
        <v>172</v>
      </c>
      <c r="F219" s="267" t="s">
        <v>547</v>
      </c>
      <c r="J219" s="268">
        <f>SUM(J220)</f>
        <v>0</v>
      </c>
      <c r="L219" s="259"/>
      <c r="M219" s="263"/>
      <c r="N219" s="264"/>
      <c r="O219" s="265">
        <f>SUM(O220:O222)</f>
        <v>1.9902</v>
      </c>
      <c r="P219" s="264"/>
      <c r="Q219" s="265">
        <f>SUM(Q220:Q222)</f>
        <v>1.66278E-5</v>
      </c>
      <c r="R219" s="264"/>
      <c r="S219" s="266">
        <f>SUM(S220:S222)</f>
        <v>0</v>
      </c>
    </row>
    <row r="220" spans="1:20" s="202" customFormat="1" ht="16.5" customHeight="1" x14ac:dyDescent="0.2">
      <c r="A220" s="199"/>
      <c r="B220" s="269"/>
      <c r="C220" s="270">
        <v>35</v>
      </c>
      <c r="D220" s="270" t="s">
        <v>111</v>
      </c>
      <c r="E220" s="271" t="s">
        <v>548</v>
      </c>
      <c r="F220" s="272" t="s">
        <v>549</v>
      </c>
      <c r="G220" s="273" t="s">
        <v>175</v>
      </c>
      <c r="H220" s="274">
        <v>12.84</v>
      </c>
      <c r="I220" s="340"/>
      <c r="J220" s="275">
        <f>ROUND(I220*H220,2)</f>
        <v>0</v>
      </c>
      <c r="K220" s="272" t="s">
        <v>115</v>
      </c>
      <c r="L220" s="200"/>
      <c r="M220" s="276" t="s">
        <v>3</v>
      </c>
      <c r="N220" s="277">
        <v>0.155</v>
      </c>
      <c r="O220" s="277">
        <f>N220*H220</f>
        <v>1.9902</v>
      </c>
      <c r="P220" s="277">
        <v>1.2950000000000001E-6</v>
      </c>
      <c r="Q220" s="277">
        <f>P220*H220</f>
        <v>1.66278E-5</v>
      </c>
      <c r="R220" s="277">
        <v>0</v>
      </c>
      <c r="S220" s="278">
        <f>R220*H220</f>
        <v>0</v>
      </c>
      <c r="T220" s="199"/>
    </row>
    <row r="221" spans="1:20" s="202" customFormat="1" x14ac:dyDescent="0.2">
      <c r="A221" s="199"/>
      <c r="B221" s="200"/>
      <c r="C221" s="199"/>
      <c r="D221" s="279" t="s">
        <v>117</v>
      </c>
      <c r="E221" s="199"/>
      <c r="F221" s="280" t="s">
        <v>550</v>
      </c>
      <c r="G221" s="199"/>
      <c r="H221" s="199"/>
      <c r="I221" s="199"/>
      <c r="J221" s="199"/>
      <c r="K221" s="199"/>
      <c r="L221" s="200"/>
      <c r="M221" s="281"/>
      <c r="N221" s="282"/>
      <c r="O221" s="282"/>
      <c r="P221" s="282"/>
      <c r="Q221" s="282"/>
      <c r="R221" s="282"/>
      <c r="S221" s="283"/>
      <c r="T221" s="199"/>
    </row>
    <row r="222" spans="1:20" s="284" customFormat="1" x14ac:dyDescent="0.2">
      <c r="B222" s="285"/>
      <c r="D222" s="286" t="s">
        <v>119</v>
      </c>
      <c r="E222" s="287" t="s">
        <v>3</v>
      </c>
      <c r="F222" s="288" t="s">
        <v>804</v>
      </c>
      <c r="H222" s="289">
        <v>12.84</v>
      </c>
      <c r="L222" s="285"/>
      <c r="M222" s="290"/>
      <c r="N222" s="291"/>
      <c r="O222" s="291"/>
      <c r="P222" s="291"/>
      <c r="Q222" s="291"/>
      <c r="R222" s="291"/>
      <c r="S222" s="292"/>
    </row>
    <row r="223" spans="1:20" s="258" customFormat="1" ht="22.9" customHeight="1" x14ac:dyDescent="0.2">
      <c r="B223" s="259"/>
      <c r="D223" s="260" t="s">
        <v>64</v>
      </c>
      <c r="E223" s="267" t="s">
        <v>312</v>
      </c>
      <c r="F223" s="267" t="s">
        <v>313</v>
      </c>
      <c r="J223" s="268">
        <f>SUM(J224:J229)</f>
        <v>0</v>
      </c>
      <c r="L223" s="259"/>
      <c r="M223" s="263"/>
      <c r="N223" s="264"/>
      <c r="O223" s="265">
        <f>SUM(O224:O230)</f>
        <v>0.85366399999999998</v>
      </c>
      <c r="P223" s="264"/>
      <c r="Q223" s="265">
        <f>SUM(Q224:Q230)</f>
        <v>0</v>
      </c>
      <c r="R223" s="264"/>
      <c r="S223" s="266">
        <f>SUM(S224:S230)</f>
        <v>0</v>
      </c>
    </row>
    <row r="224" spans="1:20" s="202" customFormat="1" ht="24.2" customHeight="1" x14ac:dyDescent="0.2">
      <c r="A224" s="199"/>
      <c r="B224" s="269"/>
      <c r="C224" s="270">
        <v>36</v>
      </c>
      <c r="D224" s="270" t="s">
        <v>111</v>
      </c>
      <c r="E224" s="271" t="s">
        <v>314</v>
      </c>
      <c r="F224" s="272" t="s">
        <v>315</v>
      </c>
      <c r="G224" s="273" t="s">
        <v>212</v>
      </c>
      <c r="H224" s="274">
        <v>2.0720000000000001</v>
      </c>
      <c r="I224" s="340"/>
      <c r="J224" s="275">
        <f>ROUND(I224*H224,2)</f>
        <v>0</v>
      </c>
      <c r="K224" s="272" t="s">
        <v>115</v>
      </c>
      <c r="L224" s="200"/>
      <c r="M224" s="276" t="s">
        <v>3</v>
      </c>
      <c r="N224" s="277">
        <v>0.08</v>
      </c>
      <c r="O224" s="277">
        <f>N224*H224</f>
        <v>0.16576000000000002</v>
      </c>
      <c r="P224" s="277">
        <v>0</v>
      </c>
      <c r="Q224" s="277">
        <f>P224*H224</f>
        <v>0</v>
      </c>
      <c r="R224" s="277">
        <v>0</v>
      </c>
      <c r="S224" s="278">
        <f>R224*H224</f>
        <v>0</v>
      </c>
      <c r="T224" s="199"/>
    </row>
    <row r="225" spans="1:20" s="202" customFormat="1" x14ac:dyDescent="0.2">
      <c r="A225" s="199"/>
      <c r="B225" s="200"/>
      <c r="C225" s="199"/>
      <c r="D225" s="279" t="s">
        <v>117</v>
      </c>
      <c r="E225" s="199"/>
      <c r="F225" s="280" t="s">
        <v>316</v>
      </c>
      <c r="G225" s="199"/>
      <c r="H225" s="199"/>
      <c r="I225" s="199"/>
      <c r="J225" s="199"/>
      <c r="K225" s="199"/>
      <c r="L225" s="200"/>
      <c r="M225" s="281"/>
      <c r="N225" s="282"/>
      <c r="O225" s="282"/>
      <c r="P225" s="282"/>
      <c r="Q225" s="282"/>
      <c r="R225" s="282"/>
      <c r="S225" s="283"/>
      <c r="T225" s="199"/>
    </row>
    <row r="226" spans="1:20" s="202" customFormat="1" ht="24.2" customHeight="1" x14ac:dyDescent="0.2">
      <c r="A226" s="199"/>
      <c r="B226" s="269"/>
      <c r="C226" s="270">
        <v>37</v>
      </c>
      <c r="D226" s="270" t="s">
        <v>111</v>
      </c>
      <c r="E226" s="271" t="s">
        <v>317</v>
      </c>
      <c r="F226" s="320" t="s">
        <v>318</v>
      </c>
      <c r="G226" s="273" t="s">
        <v>212</v>
      </c>
      <c r="H226" s="322">
        <v>29.007999999999999</v>
      </c>
      <c r="I226" s="340"/>
      <c r="J226" s="275">
        <f>ROUND(I226*H226,2)</f>
        <v>0</v>
      </c>
      <c r="K226" s="272" t="s">
        <v>115</v>
      </c>
      <c r="L226" s="200"/>
      <c r="M226" s="276" t="s">
        <v>3</v>
      </c>
      <c r="N226" s="277">
        <v>1.4E-2</v>
      </c>
      <c r="O226" s="277">
        <f>N226*H226</f>
        <v>0.40611199999999997</v>
      </c>
      <c r="P226" s="277">
        <v>0</v>
      </c>
      <c r="Q226" s="277">
        <f>P226*H226</f>
        <v>0</v>
      </c>
      <c r="R226" s="277">
        <v>0</v>
      </c>
      <c r="S226" s="278">
        <f>R226*H226</f>
        <v>0</v>
      </c>
      <c r="T226" s="199"/>
    </row>
    <row r="227" spans="1:20" s="202" customFormat="1" x14ac:dyDescent="0.2">
      <c r="A227" s="199"/>
      <c r="B227" s="200"/>
      <c r="C227" s="199"/>
      <c r="D227" s="279" t="s">
        <v>117</v>
      </c>
      <c r="E227" s="199"/>
      <c r="F227" s="280" t="s">
        <v>319</v>
      </c>
      <c r="G227" s="199"/>
      <c r="H227" s="199"/>
      <c r="I227" s="199"/>
      <c r="J227" s="199"/>
      <c r="K227" s="199"/>
      <c r="L227" s="200"/>
      <c r="M227" s="281"/>
      <c r="N227" s="282"/>
      <c r="O227" s="282"/>
      <c r="P227" s="282"/>
      <c r="Q227" s="282"/>
      <c r="R227" s="282"/>
      <c r="S227" s="283"/>
      <c r="T227" s="199"/>
    </row>
    <row r="228" spans="1:20" s="284" customFormat="1" x14ac:dyDescent="0.2">
      <c r="B228" s="285"/>
      <c r="D228" s="286" t="s">
        <v>119</v>
      </c>
      <c r="E228" s="287" t="s">
        <v>3</v>
      </c>
      <c r="F228" s="288" t="s">
        <v>805</v>
      </c>
      <c r="H228" s="289">
        <v>29.007999999999999</v>
      </c>
      <c r="L228" s="285"/>
      <c r="M228" s="290"/>
      <c r="N228" s="291"/>
      <c r="O228" s="291"/>
      <c r="P228" s="291"/>
      <c r="Q228" s="291"/>
      <c r="R228" s="291"/>
      <c r="S228" s="292"/>
    </row>
    <row r="229" spans="1:20" s="202" customFormat="1" ht="16.5" customHeight="1" x14ac:dyDescent="0.2">
      <c r="A229" s="199"/>
      <c r="B229" s="269"/>
      <c r="C229" s="270">
        <v>38</v>
      </c>
      <c r="D229" s="270" t="s">
        <v>111</v>
      </c>
      <c r="E229" s="271" t="s">
        <v>321</v>
      </c>
      <c r="F229" s="272" t="s">
        <v>322</v>
      </c>
      <c r="G229" s="273" t="s">
        <v>212</v>
      </c>
      <c r="H229" s="274">
        <v>2.0720000000000001</v>
      </c>
      <c r="I229" s="340"/>
      <c r="J229" s="275">
        <f>ROUND(I229*H229,2)</f>
        <v>0</v>
      </c>
      <c r="K229" s="272" t="s">
        <v>115</v>
      </c>
      <c r="L229" s="200"/>
      <c r="M229" s="276" t="s">
        <v>3</v>
      </c>
      <c r="N229" s="277">
        <v>0.13600000000000001</v>
      </c>
      <c r="O229" s="277">
        <f>N229*H229</f>
        <v>0.28179200000000004</v>
      </c>
      <c r="P229" s="277">
        <v>0</v>
      </c>
      <c r="Q229" s="277">
        <f>P229*H229</f>
        <v>0</v>
      </c>
      <c r="R229" s="277">
        <v>0</v>
      </c>
      <c r="S229" s="278">
        <f>R229*H229</f>
        <v>0</v>
      </c>
      <c r="T229" s="199"/>
    </row>
    <row r="230" spans="1:20" s="202" customFormat="1" x14ac:dyDescent="0.2">
      <c r="A230" s="199"/>
      <c r="B230" s="200"/>
      <c r="C230" s="199"/>
      <c r="D230" s="279" t="s">
        <v>117</v>
      </c>
      <c r="E230" s="199"/>
      <c r="F230" s="280" t="s">
        <v>323</v>
      </c>
      <c r="G230" s="199"/>
      <c r="H230" s="199"/>
      <c r="I230" s="199"/>
      <c r="J230" s="199"/>
      <c r="K230" s="199"/>
      <c r="L230" s="200"/>
      <c r="M230" s="281"/>
      <c r="N230" s="282"/>
      <c r="O230" s="282"/>
      <c r="P230" s="282"/>
      <c r="Q230" s="282"/>
      <c r="R230" s="282"/>
      <c r="S230" s="283"/>
      <c r="T230" s="199"/>
    </row>
    <row r="231" spans="1:20" s="258" customFormat="1" ht="22.9" customHeight="1" x14ac:dyDescent="0.2">
      <c r="B231" s="259"/>
      <c r="D231" s="260" t="s">
        <v>64</v>
      </c>
      <c r="E231" s="267" t="s">
        <v>555</v>
      </c>
      <c r="F231" s="267" t="s">
        <v>556</v>
      </c>
      <c r="J231" s="268">
        <f>SUM(J232:J238)</f>
        <v>0</v>
      </c>
      <c r="L231" s="259"/>
      <c r="M231" s="263"/>
      <c r="N231" s="264"/>
      <c r="O231" s="265">
        <f>SUM(O232:O239)</f>
        <v>3.2275960000000001</v>
      </c>
      <c r="P231" s="264"/>
      <c r="Q231" s="265">
        <f>SUM(Q232:Q239)</f>
        <v>0</v>
      </c>
      <c r="R231" s="264"/>
      <c r="S231" s="266">
        <f>SUM(S232:S239)</f>
        <v>0</v>
      </c>
    </row>
    <row r="232" spans="1:20" s="202" customFormat="1" ht="24.2" customHeight="1" x14ac:dyDescent="0.2">
      <c r="A232" s="199"/>
      <c r="B232" s="269"/>
      <c r="C232" s="270">
        <v>39</v>
      </c>
      <c r="D232" s="270" t="s">
        <v>111</v>
      </c>
      <c r="E232" s="271" t="s">
        <v>557</v>
      </c>
      <c r="F232" s="272" t="s">
        <v>558</v>
      </c>
      <c r="G232" s="273" t="s">
        <v>212</v>
      </c>
      <c r="H232" s="274">
        <v>4.4379999999999997</v>
      </c>
      <c r="I232" s="340"/>
      <c r="J232" s="275">
        <f>ROUND(I232*H232,2)</f>
        <v>0</v>
      </c>
      <c r="K232" s="272" t="s">
        <v>115</v>
      </c>
      <c r="L232" s="200"/>
      <c r="M232" s="276" t="s">
        <v>3</v>
      </c>
      <c r="N232" s="277">
        <v>6.6000000000000003E-2</v>
      </c>
      <c r="O232" s="277">
        <f>N232*H232</f>
        <v>0.292908</v>
      </c>
      <c r="P232" s="277">
        <v>0</v>
      </c>
      <c r="Q232" s="277">
        <f>P232*H232</f>
        <v>0</v>
      </c>
      <c r="R232" s="277">
        <v>0</v>
      </c>
      <c r="S232" s="278">
        <f>R232*H232</f>
        <v>0</v>
      </c>
      <c r="T232" s="199"/>
    </row>
    <row r="233" spans="1:20" s="202" customFormat="1" x14ac:dyDescent="0.2">
      <c r="A233" s="199"/>
      <c r="B233" s="200"/>
      <c r="C233" s="199"/>
      <c r="D233" s="279" t="s">
        <v>117</v>
      </c>
      <c r="E233" s="199"/>
      <c r="F233" s="280" t="s">
        <v>559</v>
      </c>
      <c r="G233" s="199"/>
      <c r="H233" s="199"/>
      <c r="I233" s="199"/>
      <c r="J233" s="199"/>
      <c r="K233" s="199"/>
      <c r="L233" s="200"/>
      <c r="M233" s="281"/>
      <c r="N233" s="282"/>
      <c r="O233" s="282"/>
      <c r="P233" s="282"/>
      <c r="Q233" s="282"/>
      <c r="R233" s="282"/>
      <c r="S233" s="283"/>
      <c r="T233" s="199"/>
    </row>
    <row r="234" spans="1:20" s="284" customFormat="1" x14ac:dyDescent="0.2">
      <c r="B234" s="285"/>
      <c r="D234" s="286" t="s">
        <v>119</v>
      </c>
      <c r="E234" s="287" t="s">
        <v>3</v>
      </c>
      <c r="F234" s="288" t="s">
        <v>806</v>
      </c>
      <c r="H234" s="289">
        <v>4.4379999999999997</v>
      </c>
      <c r="L234" s="285"/>
      <c r="M234" s="290"/>
      <c r="N234" s="291"/>
      <c r="O234" s="291"/>
      <c r="P234" s="291"/>
      <c r="Q234" s="291"/>
      <c r="R234" s="291"/>
      <c r="S234" s="292"/>
    </row>
    <row r="235" spans="1:20" s="202" customFormat="1" ht="33" customHeight="1" x14ac:dyDescent="0.2">
      <c r="A235" s="199"/>
      <c r="B235" s="269"/>
      <c r="C235" s="270">
        <v>40</v>
      </c>
      <c r="D235" s="270" t="s">
        <v>111</v>
      </c>
      <c r="E235" s="271" t="s">
        <v>561</v>
      </c>
      <c r="F235" s="272" t="s">
        <v>562</v>
      </c>
      <c r="G235" s="273" t="s">
        <v>212</v>
      </c>
      <c r="H235" s="274">
        <v>17.751999999999999</v>
      </c>
      <c r="I235" s="340"/>
      <c r="J235" s="275">
        <f>ROUND(I235*H235,2)</f>
        <v>0</v>
      </c>
      <c r="K235" s="272" t="s">
        <v>115</v>
      </c>
      <c r="L235" s="200"/>
      <c r="M235" s="276" t="s">
        <v>3</v>
      </c>
      <c r="N235" s="277">
        <v>1.9E-2</v>
      </c>
      <c r="O235" s="277">
        <f>N235*H235</f>
        <v>0.33728799999999998</v>
      </c>
      <c r="P235" s="277">
        <v>0</v>
      </c>
      <c r="Q235" s="277">
        <f>P235*H235</f>
        <v>0</v>
      </c>
      <c r="R235" s="277">
        <v>0</v>
      </c>
      <c r="S235" s="278">
        <f>R235*H235</f>
        <v>0</v>
      </c>
      <c r="T235" s="199"/>
    </row>
    <row r="236" spans="1:20" s="202" customFormat="1" x14ac:dyDescent="0.2">
      <c r="A236" s="199"/>
      <c r="B236" s="200"/>
      <c r="C236" s="199"/>
      <c r="D236" s="279" t="s">
        <v>117</v>
      </c>
      <c r="E236" s="199"/>
      <c r="F236" s="280" t="s">
        <v>563</v>
      </c>
      <c r="G236" s="199"/>
      <c r="H236" s="199"/>
      <c r="I236" s="199"/>
      <c r="J236" s="199"/>
      <c r="K236" s="199"/>
      <c r="L236" s="200"/>
      <c r="M236" s="281"/>
      <c r="N236" s="282"/>
      <c r="O236" s="282"/>
      <c r="P236" s="282"/>
      <c r="Q236" s="282"/>
      <c r="R236" s="282"/>
      <c r="S236" s="283"/>
      <c r="T236" s="199"/>
    </row>
    <row r="237" spans="1:20" s="284" customFormat="1" x14ac:dyDescent="0.2">
      <c r="B237" s="285"/>
      <c r="D237" s="286" t="s">
        <v>119</v>
      </c>
      <c r="E237" s="287" t="s">
        <v>3</v>
      </c>
      <c r="F237" s="288" t="s">
        <v>807</v>
      </c>
      <c r="H237" s="289">
        <v>17.751999999999999</v>
      </c>
      <c r="L237" s="285"/>
      <c r="M237" s="290"/>
      <c r="N237" s="291"/>
      <c r="O237" s="291"/>
      <c r="P237" s="291"/>
      <c r="Q237" s="291"/>
      <c r="R237" s="291"/>
      <c r="S237" s="292"/>
    </row>
    <row r="238" spans="1:20" s="202" customFormat="1" ht="24.2" customHeight="1" x14ac:dyDescent="0.2">
      <c r="A238" s="199"/>
      <c r="B238" s="269"/>
      <c r="C238" s="270">
        <v>41</v>
      </c>
      <c r="D238" s="270" t="s">
        <v>111</v>
      </c>
      <c r="E238" s="271" t="s">
        <v>565</v>
      </c>
      <c r="F238" s="272" t="s">
        <v>566</v>
      </c>
      <c r="G238" s="273" t="s">
        <v>212</v>
      </c>
      <c r="H238" s="274">
        <v>1.7549999999999999</v>
      </c>
      <c r="I238" s="340"/>
      <c r="J238" s="275">
        <f>ROUND(I238*H238,2)</f>
        <v>0</v>
      </c>
      <c r="K238" s="272" t="s">
        <v>115</v>
      </c>
      <c r="L238" s="200"/>
      <c r="M238" s="276" t="s">
        <v>3</v>
      </c>
      <c r="N238" s="277">
        <v>1.48</v>
      </c>
      <c r="O238" s="277">
        <f>N238*H238</f>
        <v>2.5973999999999999</v>
      </c>
      <c r="P238" s="277">
        <v>0</v>
      </c>
      <c r="Q238" s="277">
        <f>P238*H238</f>
        <v>0</v>
      </c>
      <c r="R238" s="277">
        <v>0</v>
      </c>
      <c r="S238" s="278">
        <f>R238*H238</f>
        <v>0</v>
      </c>
      <c r="T238" s="199"/>
    </row>
    <row r="239" spans="1:20" s="202" customFormat="1" x14ac:dyDescent="0.2">
      <c r="A239" s="199"/>
      <c r="B239" s="200"/>
      <c r="C239" s="199"/>
      <c r="D239" s="279" t="s">
        <v>117</v>
      </c>
      <c r="E239" s="199"/>
      <c r="F239" s="280" t="s">
        <v>567</v>
      </c>
      <c r="G239" s="199"/>
      <c r="H239" s="199"/>
      <c r="I239" s="199"/>
      <c r="J239" s="199"/>
      <c r="K239" s="199"/>
      <c r="L239" s="200"/>
      <c r="M239" s="317"/>
      <c r="N239" s="318"/>
      <c r="O239" s="318"/>
      <c r="P239" s="318"/>
      <c r="Q239" s="318"/>
      <c r="R239" s="318"/>
      <c r="S239" s="319"/>
      <c r="T239" s="199"/>
    </row>
    <row r="240" spans="1:20" s="202" customFormat="1" ht="6.95" customHeight="1" x14ac:dyDescent="0.2">
      <c r="A240" s="199"/>
      <c r="B240" s="225"/>
      <c r="C240" s="226"/>
      <c r="D240" s="226"/>
      <c r="E240" s="226"/>
      <c r="F240" s="226"/>
      <c r="G240" s="226"/>
      <c r="H240" s="226"/>
      <c r="I240" s="226"/>
      <c r="J240" s="226"/>
      <c r="K240" s="226"/>
      <c r="L240" s="200"/>
      <c r="M240" s="199"/>
      <c r="N240" s="199"/>
      <c r="O240" s="199"/>
      <c r="P240" s="199"/>
      <c r="Q240" s="199"/>
      <c r="R240" s="199"/>
      <c r="S240" s="199"/>
      <c r="T240" s="199"/>
    </row>
  </sheetData>
  <autoFilter ref="C86:K239"/>
  <mergeCells count="8">
    <mergeCell ref="E77:H77"/>
    <mergeCell ref="E79:H79"/>
    <mergeCell ref="L2:T2"/>
    <mergeCell ref="E7:H7"/>
    <mergeCell ref="E9:H9"/>
    <mergeCell ref="E27:H27"/>
    <mergeCell ref="E48:H48"/>
    <mergeCell ref="E50:H50"/>
  </mergeCells>
  <hyperlinks>
    <hyperlink ref="F91" r:id="rId1"/>
    <hyperlink ref="F97" r:id="rId2"/>
    <hyperlink ref="F101" r:id="rId3"/>
    <hyperlink ref="F103" r:id="rId4"/>
    <hyperlink ref="F108" r:id="rId5"/>
    <hyperlink ref="F114" r:id="rId6"/>
    <hyperlink ref="F120" r:id="rId7"/>
    <hyperlink ref="F126" r:id="rId8"/>
    <hyperlink ref="F132" r:id="rId9"/>
    <hyperlink ref="F137" r:id="rId10"/>
    <hyperlink ref="F143" r:id="rId11"/>
    <hyperlink ref="F148" r:id="rId12"/>
    <hyperlink ref="F151" r:id="rId13"/>
    <hyperlink ref="F162" r:id="rId14"/>
    <hyperlink ref="F169" r:id="rId15"/>
    <hyperlink ref="F178" r:id="rId16"/>
    <hyperlink ref="F180" r:id="rId17"/>
    <hyperlink ref="F185" r:id="rId18"/>
    <hyperlink ref="F189" r:id="rId19"/>
    <hyperlink ref="F193" r:id="rId20"/>
    <hyperlink ref="F195" r:id="rId21"/>
    <hyperlink ref="F197" r:id="rId22"/>
    <hyperlink ref="F199" r:id="rId23"/>
    <hyperlink ref="F201" r:id="rId24"/>
    <hyperlink ref="F204" r:id="rId25"/>
    <hyperlink ref="F207" r:id="rId26"/>
    <hyperlink ref="F212" r:id="rId27"/>
    <hyperlink ref="F214" r:id="rId28"/>
    <hyperlink ref="F216" r:id="rId29"/>
    <hyperlink ref="F221" r:id="rId30"/>
    <hyperlink ref="F225" r:id="rId31"/>
    <hyperlink ref="F227" r:id="rId32"/>
    <hyperlink ref="F230" r:id="rId33"/>
    <hyperlink ref="F233" r:id="rId34"/>
    <hyperlink ref="F236" r:id="rId35"/>
    <hyperlink ref="F239" r:id="rId36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37"/>
  <headerFooter>
    <oddFooter>&amp;CStrana &amp;P z &amp;N</oddFooter>
  </headerFooter>
  <drawing r:id="rId3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showGridLines="0" topLeftCell="A65" zoomScale="70" zoomScaleNormal="70" workbookViewId="0">
      <selection activeCell="I85" sqref="I8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</cols>
  <sheetData>
    <row r="1" spans="1:21" x14ac:dyDescent="0.2">
      <c r="A1" s="84"/>
    </row>
    <row r="2" spans="1:21" s="1" customFormat="1" ht="36.950000000000003" customHeight="1" x14ac:dyDescent="0.2">
      <c r="L2" s="378" t="s">
        <v>4</v>
      </c>
      <c r="M2" s="385"/>
      <c r="N2" s="385"/>
      <c r="O2" s="385"/>
      <c r="P2" s="385"/>
      <c r="Q2" s="385"/>
      <c r="R2" s="385"/>
      <c r="S2" s="385"/>
      <c r="T2" s="385"/>
      <c r="U2" s="385"/>
    </row>
    <row r="3" spans="1:21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21" s="1" customFormat="1" ht="24.95" customHeight="1" x14ac:dyDescent="0.2">
      <c r="B4" s="19"/>
      <c r="D4" s="20" t="s">
        <v>81</v>
      </c>
      <c r="L4" s="19"/>
      <c r="M4" s="85" t="s">
        <v>7</v>
      </c>
    </row>
    <row r="5" spans="1:21" s="1" customFormat="1" ht="6.95" customHeight="1" x14ac:dyDescent="0.2">
      <c r="B5" s="19"/>
      <c r="L5" s="19"/>
    </row>
    <row r="6" spans="1:21" s="1" customFormat="1" ht="12" customHeight="1" x14ac:dyDescent="0.2">
      <c r="B6" s="19"/>
      <c r="D6" s="25" t="s">
        <v>10</v>
      </c>
      <c r="L6" s="19"/>
    </row>
    <row r="7" spans="1:21" s="1" customFormat="1" ht="16.5" customHeight="1" x14ac:dyDescent="0.2">
      <c r="B7" s="19"/>
      <c r="E7" s="391" t="str">
        <f>'Rekapitulace stavby'!K6</f>
        <v>Vodovod Bilinka</v>
      </c>
      <c r="F7" s="392"/>
      <c r="G7" s="392"/>
      <c r="H7" s="392"/>
      <c r="L7" s="19"/>
    </row>
    <row r="8" spans="1:21" s="2" customFormat="1" ht="12" customHeight="1" x14ac:dyDescent="0.2">
      <c r="A8" s="29"/>
      <c r="B8" s="30"/>
      <c r="C8" s="29"/>
      <c r="D8" s="25" t="s">
        <v>82</v>
      </c>
      <c r="E8" s="29"/>
      <c r="F8" s="29"/>
      <c r="G8" s="29"/>
      <c r="H8" s="29"/>
      <c r="I8" s="29"/>
      <c r="J8" s="29"/>
      <c r="K8" s="29"/>
      <c r="L8" s="86"/>
      <c r="S8" s="29"/>
      <c r="T8" s="29"/>
      <c r="U8" s="29"/>
    </row>
    <row r="9" spans="1:21" s="2" customFormat="1" ht="16.5" customHeight="1" x14ac:dyDescent="0.2">
      <c r="A9" s="29"/>
      <c r="B9" s="30"/>
      <c r="C9" s="29"/>
      <c r="D9" s="29"/>
      <c r="E9" s="347" t="s">
        <v>735</v>
      </c>
      <c r="F9" s="393"/>
      <c r="G9" s="393"/>
      <c r="H9" s="393"/>
      <c r="I9" s="29"/>
      <c r="J9" s="29"/>
      <c r="K9" s="29"/>
      <c r="L9" s="86"/>
      <c r="S9" s="29"/>
      <c r="T9" s="29"/>
      <c r="U9" s="29"/>
    </row>
    <row r="10" spans="1:21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86"/>
      <c r="S10" s="29"/>
      <c r="T10" s="29"/>
      <c r="U10" s="29"/>
    </row>
    <row r="11" spans="1:21" s="2" customFormat="1" ht="12" customHeight="1" x14ac:dyDescent="0.2">
      <c r="A11" s="29"/>
      <c r="B11" s="30"/>
      <c r="C11" s="29"/>
      <c r="D11" s="25" t="s">
        <v>11</v>
      </c>
      <c r="E11" s="29"/>
      <c r="F11" s="23" t="s">
        <v>12</v>
      </c>
      <c r="G11" s="29"/>
      <c r="H11" s="29"/>
      <c r="I11" s="25" t="s">
        <v>13</v>
      </c>
      <c r="J11" s="23" t="s">
        <v>14</v>
      </c>
      <c r="K11" s="29"/>
      <c r="L11" s="86"/>
      <c r="S11" s="29"/>
      <c r="T11" s="29"/>
      <c r="U11" s="29"/>
    </row>
    <row r="12" spans="1:21" s="2" customFormat="1" ht="12" customHeight="1" x14ac:dyDescent="0.2">
      <c r="A12" s="29"/>
      <c r="B12" s="30"/>
      <c r="C12" s="29"/>
      <c r="D12" s="25" t="s">
        <v>15</v>
      </c>
      <c r="E12" s="29"/>
      <c r="F12" s="23" t="s">
        <v>819</v>
      </c>
      <c r="G12" s="29"/>
      <c r="H12" s="29"/>
      <c r="I12" s="25" t="s">
        <v>16</v>
      </c>
      <c r="J12" s="47">
        <f>'Rekapitulace stavby'!AB13</f>
        <v>0</v>
      </c>
      <c r="K12" s="29"/>
      <c r="L12" s="86"/>
      <c r="S12" s="29"/>
      <c r="T12" s="29"/>
      <c r="U12" s="29"/>
    </row>
    <row r="13" spans="1:21" s="2" customFormat="1" ht="21.75" customHeight="1" x14ac:dyDescent="0.2">
      <c r="A13" s="29"/>
      <c r="B13" s="30"/>
      <c r="C13" s="29"/>
      <c r="D13" s="22" t="s">
        <v>17</v>
      </c>
      <c r="E13" s="29"/>
      <c r="F13" s="26" t="s">
        <v>18</v>
      </c>
      <c r="G13" s="29"/>
      <c r="H13" s="29"/>
      <c r="I13" s="22" t="s">
        <v>19</v>
      </c>
      <c r="J13" s="26" t="s">
        <v>20</v>
      </c>
      <c r="K13" s="29"/>
      <c r="L13" s="86"/>
      <c r="S13" s="29"/>
      <c r="T13" s="29"/>
      <c r="U13" s="29"/>
    </row>
    <row r="14" spans="1:21" s="2" customFormat="1" ht="12" customHeight="1" x14ac:dyDescent="0.2">
      <c r="A14" s="29"/>
      <c r="B14" s="30"/>
      <c r="C14" s="29"/>
      <c r="D14" s="25" t="s">
        <v>21</v>
      </c>
      <c r="E14" s="29"/>
      <c r="F14" s="29"/>
      <c r="G14" s="29"/>
      <c r="H14" s="29"/>
      <c r="I14" s="25" t="s">
        <v>22</v>
      </c>
      <c r="J14" s="183" t="str">
        <f>'Rekapitulace stavby'!AN10</f>
        <v>00249530</v>
      </c>
      <c r="K14" s="29"/>
      <c r="L14" s="86"/>
      <c r="S14" s="29"/>
      <c r="T14" s="29"/>
      <c r="U14" s="29"/>
    </row>
    <row r="15" spans="1:21" s="2" customFormat="1" ht="18" customHeight="1" x14ac:dyDescent="0.2">
      <c r="A15" s="29"/>
      <c r="B15" s="30"/>
      <c r="C15" s="29"/>
      <c r="D15" s="29"/>
      <c r="E15" s="23" t="s">
        <v>23</v>
      </c>
      <c r="F15" s="29"/>
      <c r="G15" s="29"/>
      <c r="H15" s="29"/>
      <c r="I15" s="25" t="s">
        <v>24</v>
      </c>
      <c r="J15" s="183" t="str">
        <f>'Rekapitulace stavby'!AN11</f>
        <v>CZ00249530</v>
      </c>
      <c r="K15" s="29"/>
      <c r="L15" s="86"/>
      <c r="S15" s="29"/>
      <c r="T15" s="29"/>
      <c r="U15" s="29"/>
    </row>
    <row r="16" spans="1:21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183"/>
      <c r="K16" s="29"/>
      <c r="L16" s="86"/>
      <c r="S16" s="29"/>
      <c r="T16" s="29"/>
      <c r="U16" s="29"/>
    </row>
    <row r="17" spans="1:21" s="2" customFormat="1" ht="12" customHeight="1" x14ac:dyDescent="0.2">
      <c r="A17" s="29"/>
      <c r="B17" s="30"/>
      <c r="C17" s="29"/>
      <c r="D17" s="25" t="s">
        <v>25</v>
      </c>
      <c r="E17" s="29"/>
      <c r="F17" s="29"/>
      <c r="G17" s="29"/>
      <c r="H17" s="29"/>
      <c r="I17" s="25" t="s">
        <v>22</v>
      </c>
      <c r="J17" s="23">
        <f>'Rekapitulace stavby'!AN13</f>
        <v>0</v>
      </c>
      <c r="K17" s="29"/>
      <c r="L17" s="86"/>
      <c r="S17" s="29"/>
      <c r="T17" s="29"/>
      <c r="U17" s="29"/>
    </row>
    <row r="18" spans="1:21" s="2" customFormat="1" ht="18" customHeight="1" x14ac:dyDescent="0.2">
      <c r="A18" s="29"/>
      <c r="B18" s="30"/>
      <c r="C18" s="29"/>
      <c r="D18" s="29"/>
      <c r="E18" s="332">
        <f>'Rekapitulace stavby'!J14</f>
        <v>0</v>
      </c>
      <c r="F18" s="29"/>
      <c r="G18" s="29"/>
      <c r="H18" s="29"/>
      <c r="I18" s="25" t="s">
        <v>24</v>
      </c>
      <c r="J18" s="183">
        <f>'Rekapitulace stavby'!AN14</f>
        <v>0</v>
      </c>
      <c r="K18" s="29"/>
      <c r="L18" s="86"/>
      <c r="S18" s="29"/>
      <c r="T18" s="29"/>
      <c r="U18" s="29"/>
    </row>
    <row r="19" spans="1:2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86"/>
      <c r="S19" s="29"/>
      <c r="T19" s="29"/>
      <c r="U19" s="29"/>
    </row>
    <row r="20" spans="1:21" s="2" customFormat="1" ht="12" customHeight="1" x14ac:dyDescent="0.2">
      <c r="A20" s="29"/>
      <c r="B20" s="30"/>
      <c r="C20" s="29"/>
      <c r="D20" s="25" t="s">
        <v>26</v>
      </c>
      <c r="E20" s="29"/>
      <c r="F20" s="29"/>
      <c r="G20" s="29"/>
      <c r="H20" s="29"/>
      <c r="I20" s="25" t="s">
        <v>22</v>
      </c>
      <c r="J20" s="23" t="s">
        <v>3</v>
      </c>
      <c r="K20" s="29"/>
      <c r="L20" s="86"/>
      <c r="S20" s="29"/>
      <c r="T20" s="29"/>
      <c r="U20" s="29"/>
    </row>
    <row r="21" spans="1:21" s="2" customFormat="1" ht="18" customHeight="1" x14ac:dyDescent="0.2">
      <c r="A21" s="29"/>
      <c r="B21" s="30"/>
      <c r="C21" s="29"/>
      <c r="D21" s="29"/>
      <c r="E21" s="23" t="s">
        <v>27</v>
      </c>
      <c r="F21" s="29"/>
      <c r="G21" s="29"/>
      <c r="H21" s="29"/>
      <c r="I21" s="25" t="s">
        <v>24</v>
      </c>
      <c r="J21" s="23" t="s">
        <v>3</v>
      </c>
      <c r="K21" s="29"/>
      <c r="L21" s="86"/>
      <c r="S21" s="29"/>
      <c r="T21" s="29"/>
      <c r="U21" s="29"/>
    </row>
    <row r="22" spans="1:2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86"/>
      <c r="S22" s="29"/>
      <c r="T22" s="29"/>
      <c r="U22" s="29"/>
    </row>
    <row r="23" spans="1:21" s="2" customFormat="1" ht="12" customHeight="1" x14ac:dyDescent="0.2">
      <c r="A23" s="29"/>
      <c r="B23" s="30"/>
      <c r="C23" s="29"/>
      <c r="D23" s="25" t="s">
        <v>28</v>
      </c>
      <c r="E23" s="29"/>
      <c r="F23" s="29"/>
      <c r="G23" s="29"/>
      <c r="H23" s="29"/>
      <c r="I23" s="25" t="s">
        <v>22</v>
      </c>
      <c r="J23" s="23" t="s">
        <v>3</v>
      </c>
      <c r="K23" s="29"/>
      <c r="L23" s="86"/>
      <c r="S23" s="29"/>
      <c r="T23" s="29"/>
      <c r="U23" s="29"/>
    </row>
    <row r="24" spans="1:21" s="2" customFormat="1" ht="18" customHeight="1" x14ac:dyDescent="0.2">
      <c r="A24" s="29"/>
      <c r="B24" s="30"/>
      <c r="C24" s="29"/>
      <c r="D24" s="29"/>
      <c r="E24" s="23"/>
      <c r="F24" s="29"/>
      <c r="G24" s="29"/>
      <c r="H24" s="29"/>
      <c r="I24" s="25" t="s">
        <v>24</v>
      </c>
      <c r="J24" s="23" t="s">
        <v>3</v>
      </c>
      <c r="K24" s="29"/>
      <c r="L24" s="86"/>
      <c r="S24" s="29"/>
      <c r="T24" s="29"/>
      <c r="U24" s="29"/>
    </row>
    <row r="25" spans="1:2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86"/>
      <c r="S25" s="29"/>
      <c r="T25" s="29"/>
      <c r="U25" s="29"/>
    </row>
    <row r="26" spans="1:21" s="2" customFormat="1" ht="12" customHeight="1" x14ac:dyDescent="0.2">
      <c r="A26" s="29"/>
      <c r="B26" s="30"/>
      <c r="C26" s="29"/>
      <c r="D26" s="25" t="s">
        <v>29</v>
      </c>
      <c r="E26" s="29"/>
      <c r="F26" s="29"/>
      <c r="G26" s="29"/>
      <c r="H26" s="29"/>
      <c r="I26" s="29"/>
      <c r="J26" s="29"/>
      <c r="K26" s="29"/>
      <c r="L26" s="86"/>
      <c r="S26" s="29"/>
      <c r="T26" s="29"/>
      <c r="U26" s="29"/>
    </row>
    <row r="27" spans="1:21" s="8" customFormat="1" ht="16.5" customHeight="1" x14ac:dyDescent="0.2">
      <c r="A27" s="87"/>
      <c r="B27" s="88"/>
      <c r="C27" s="87"/>
      <c r="D27" s="87"/>
      <c r="E27" s="387" t="s">
        <v>3</v>
      </c>
      <c r="F27" s="387"/>
      <c r="G27" s="387"/>
      <c r="H27" s="387"/>
      <c r="I27" s="87"/>
      <c r="J27" s="87"/>
      <c r="K27" s="87"/>
      <c r="L27" s="89"/>
      <c r="S27" s="87"/>
      <c r="T27" s="87"/>
      <c r="U27" s="87"/>
    </row>
    <row r="28" spans="1:2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86"/>
      <c r="S28" s="29"/>
      <c r="T28" s="29"/>
      <c r="U28" s="29"/>
    </row>
    <row r="29" spans="1:21" s="2" customFormat="1" ht="6.95" customHeight="1" x14ac:dyDescent="0.2">
      <c r="A29" s="29"/>
      <c r="B29" s="30"/>
      <c r="C29" s="29"/>
      <c r="D29" s="58"/>
      <c r="E29" s="58"/>
      <c r="F29" s="58"/>
      <c r="G29" s="58"/>
      <c r="H29" s="58"/>
      <c r="I29" s="58"/>
      <c r="J29" s="58"/>
      <c r="K29" s="58"/>
      <c r="L29" s="86"/>
      <c r="S29" s="29"/>
      <c r="T29" s="29"/>
      <c r="U29" s="29"/>
    </row>
    <row r="30" spans="1:21" s="2" customFormat="1" ht="25.35" customHeight="1" x14ac:dyDescent="0.2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3">
        <f>ROUND(J82, 2)</f>
        <v>0</v>
      </c>
      <c r="K30" s="29"/>
      <c r="L30" s="86"/>
      <c r="S30" s="29"/>
      <c r="T30" s="29"/>
      <c r="U30" s="29"/>
    </row>
    <row r="31" spans="1:21" s="2" customFormat="1" ht="6.95" customHeight="1" x14ac:dyDescent="0.2">
      <c r="A31" s="29"/>
      <c r="B31" s="30"/>
      <c r="C31" s="29"/>
      <c r="D31" s="58"/>
      <c r="E31" s="58"/>
      <c r="F31" s="58"/>
      <c r="G31" s="58"/>
      <c r="H31" s="58"/>
      <c r="I31" s="58"/>
      <c r="J31" s="58"/>
      <c r="K31" s="58"/>
      <c r="L31" s="86"/>
      <c r="S31" s="29"/>
      <c r="T31" s="29"/>
      <c r="U31" s="29"/>
    </row>
    <row r="32" spans="1:21" s="2" customFormat="1" ht="14.45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86"/>
      <c r="S32" s="29"/>
      <c r="T32" s="29"/>
      <c r="U32" s="29"/>
    </row>
    <row r="33" spans="1:21" s="2" customFormat="1" ht="14.45" customHeight="1" x14ac:dyDescent="0.2">
      <c r="A33" s="29"/>
      <c r="B33" s="30"/>
      <c r="C33" s="29"/>
      <c r="D33" s="91" t="s">
        <v>35</v>
      </c>
      <c r="E33" s="25" t="s">
        <v>36</v>
      </c>
      <c r="F33" s="92">
        <f>ROUND((SUM(J30)),  2)</f>
        <v>0</v>
      </c>
      <c r="G33" s="29"/>
      <c r="H33" s="29"/>
      <c r="I33" s="93">
        <v>0.21</v>
      </c>
      <c r="J33" s="92">
        <f>ROUND(((SUM(F33))*I33),  2)</f>
        <v>0</v>
      </c>
      <c r="K33" s="29"/>
      <c r="L33" s="86"/>
      <c r="S33" s="29"/>
      <c r="T33" s="29"/>
      <c r="U33" s="29"/>
    </row>
    <row r="34" spans="1:21" s="2" customFormat="1" ht="14.45" customHeight="1" x14ac:dyDescent="0.2">
      <c r="A34" s="29"/>
      <c r="B34" s="30"/>
      <c r="C34" s="29"/>
      <c r="D34" s="29"/>
      <c r="E34" s="25" t="s">
        <v>37</v>
      </c>
      <c r="F34" s="92">
        <v>0</v>
      </c>
      <c r="G34" s="29"/>
      <c r="H34" s="29"/>
      <c r="I34" s="93">
        <v>0.15</v>
      </c>
      <c r="J34" s="92">
        <f t="shared" ref="J34:J37" si="0">ROUND(((SUM(F34))*I34),  2)</f>
        <v>0</v>
      </c>
      <c r="K34" s="29"/>
      <c r="L34" s="86"/>
      <c r="S34" s="29"/>
      <c r="T34" s="29"/>
      <c r="U34" s="29"/>
    </row>
    <row r="35" spans="1:21" s="2" customFormat="1" ht="14.45" hidden="1" customHeight="1" x14ac:dyDescent="0.2">
      <c r="A35" s="29"/>
      <c r="B35" s="30"/>
      <c r="C35" s="29"/>
      <c r="D35" s="29"/>
      <c r="E35" s="25" t="s">
        <v>38</v>
      </c>
      <c r="F35" s="92" t="e">
        <f>ROUND((SUM(#REF!)),  2)</f>
        <v>#REF!</v>
      </c>
      <c r="G35" s="29"/>
      <c r="H35" s="29"/>
      <c r="I35" s="93">
        <v>0.21</v>
      </c>
      <c r="J35" s="92" t="e">
        <f t="shared" si="0"/>
        <v>#REF!</v>
      </c>
      <c r="K35" s="29"/>
      <c r="L35" s="86"/>
      <c r="S35" s="29"/>
      <c r="T35" s="29"/>
      <c r="U35" s="29"/>
    </row>
    <row r="36" spans="1:21" s="2" customFormat="1" ht="14.45" hidden="1" customHeight="1" x14ac:dyDescent="0.2">
      <c r="A36" s="29"/>
      <c r="B36" s="30"/>
      <c r="C36" s="29"/>
      <c r="D36" s="29"/>
      <c r="E36" s="25" t="s">
        <v>39</v>
      </c>
      <c r="F36" s="92" t="e">
        <f>ROUND((SUM(#REF!)),  2)</f>
        <v>#REF!</v>
      </c>
      <c r="G36" s="29"/>
      <c r="H36" s="29"/>
      <c r="I36" s="93">
        <v>0.15</v>
      </c>
      <c r="J36" s="92" t="e">
        <f t="shared" si="0"/>
        <v>#REF!</v>
      </c>
      <c r="K36" s="29"/>
      <c r="L36" s="86"/>
      <c r="S36" s="29"/>
      <c r="T36" s="29"/>
      <c r="U36" s="29"/>
    </row>
    <row r="37" spans="1:21" s="2" customFormat="1" ht="14.45" hidden="1" customHeight="1" x14ac:dyDescent="0.2">
      <c r="A37" s="29"/>
      <c r="B37" s="30"/>
      <c r="C37" s="29"/>
      <c r="D37" s="29"/>
      <c r="E37" s="25" t="s">
        <v>40</v>
      </c>
      <c r="F37" s="92" t="e">
        <f>ROUND((SUM(#REF!)),  2)</f>
        <v>#REF!</v>
      </c>
      <c r="G37" s="29"/>
      <c r="H37" s="29"/>
      <c r="I37" s="93">
        <v>0</v>
      </c>
      <c r="J37" s="92" t="e">
        <f t="shared" si="0"/>
        <v>#REF!</v>
      </c>
      <c r="K37" s="29"/>
      <c r="L37" s="86"/>
      <c r="S37" s="29"/>
      <c r="T37" s="29"/>
      <c r="U37" s="29"/>
    </row>
    <row r="38" spans="1:2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92"/>
      <c r="K38" s="29"/>
      <c r="L38" s="86"/>
      <c r="S38" s="29"/>
      <c r="T38" s="29"/>
      <c r="U38" s="29"/>
    </row>
    <row r="39" spans="1:21" s="2" customFormat="1" ht="25.35" customHeight="1" x14ac:dyDescent="0.2">
      <c r="A39" s="29"/>
      <c r="B39" s="30"/>
      <c r="C39" s="94"/>
      <c r="D39" s="95" t="s">
        <v>41</v>
      </c>
      <c r="E39" s="52"/>
      <c r="F39" s="52"/>
      <c r="G39" s="96" t="s">
        <v>42</v>
      </c>
      <c r="H39" s="97" t="s">
        <v>43</v>
      </c>
      <c r="I39" s="52"/>
      <c r="J39" s="98">
        <f>SUM(J30:J34)</f>
        <v>0</v>
      </c>
      <c r="K39" s="99"/>
      <c r="L39" s="86"/>
      <c r="S39" s="29"/>
      <c r="T39" s="29"/>
      <c r="U39" s="29"/>
    </row>
    <row r="40" spans="1:21" s="2" customFormat="1" ht="14.45" customHeight="1" x14ac:dyDescent="0.2">
      <c r="A40" s="29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86"/>
      <c r="S40" s="29"/>
      <c r="T40" s="29"/>
      <c r="U40" s="29"/>
    </row>
    <row r="44" spans="1:21" s="2" customFormat="1" ht="6.95" customHeight="1" x14ac:dyDescent="0.2">
      <c r="A44" s="29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86"/>
      <c r="S44" s="29"/>
      <c r="T44" s="29"/>
      <c r="U44" s="29"/>
    </row>
    <row r="45" spans="1:21" s="2" customFormat="1" ht="24.95" customHeight="1" x14ac:dyDescent="0.2">
      <c r="A45" s="29"/>
      <c r="B45" s="30"/>
      <c r="C45" s="20" t="s">
        <v>84</v>
      </c>
      <c r="D45" s="29"/>
      <c r="E45" s="29"/>
      <c r="F45" s="29"/>
      <c r="G45" s="29"/>
      <c r="H45" s="29"/>
      <c r="I45" s="29"/>
      <c r="J45" s="29"/>
      <c r="K45" s="29"/>
      <c r="L45" s="86"/>
      <c r="S45" s="29"/>
      <c r="T45" s="29"/>
      <c r="U45" s="29"/>
    </row>
    <row r="46" spans="1:21" s="2" customFormat="1" ht="6.95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86"/>
      <c r="S46" s="29"/>
      <c r="T46" s="29"/>
      <c r="U46" s="29"/>
    </row>
    <row r="47" spans="1:21" s="2" customFormat="1" ht="12" customHeight="1" x14ac:dyDescent="0.2">
      <c r="A47" s="29"/>
      <c r="B47" s="30"/>
      <c r="C47" s="25" t="s">
        <v>10</v>
      </c>
      <c r="D47" s="29"/>
      <c r="E47" s="29"/>
      <c r="F47" s="29"/>
      <c r="G47" s="29"/>
      <c r="H47" s="29"/>
      <c r="I47" s="29"/>
      <c r="J47" s="29"/>
      <c r="K47" s="29"/>
      <c r="L47" s="86"/>
      <c r="S47" s="29"/>
      <c r="T47" s="29"/>
      <c r="U47" s="29"/>
    </row>
    <row r="48" spans="1:21" s="2" customFormat="1" ht="16.5" customHeight="1" x14ac:dyDescent="0.2">
      <c r="A48" s="29"/>
      <c r="B48" s="30"/>
      <c r="C48" s="29"/>
      <c r="D48" s="29"/>
      <c r="E48" s="391" t="str">
        <f>E7</f>
        <v>Vodovod Bilinka</v>
      </c>
      <c r="F48" s="392"/>
      <c r="G48" s="392"/>
      <c r="H48" s="392"/>
      <c r="I48" s="29"/>
      <c r="J48" s="29"/>
      <c r="K48" s="29"/>
      <c r="L48" s="86"/>
      <c r="S48" s="29"/>
      <c r="T48" s="29"/>
      <c r="U48" s="29"/>
    </row>
    <row r="49" spans="1:21" s="2" customFormat="1" ht="12" customHeight="1" x14ac:dyDescent="0.2">
      <c r="A49" s="29"/>
      <c r="B49" s="30"/>
      <c r="C49" s="25" t="s">
        <v>82</v>
      </c>
      <c r="D49" s="29"/>
      <c r="E49" s="29"/>
      <c r="F49" s="29"/>
      <c r="G49" s="29"/>
      <c r="H49" s="29"/>
      <c r="I49" s="29"/>
      <c r="J49" s="29"/>
      <c r="K49" s="29"/>
      <c r="L49" s="86"/>
      <c r="S49" s="29"/>
      <c r="T49" s="29"/>
      <c r="U49" s="29"/>
    </row>
    <row r="50" spans="1:21" s="2" customFormat="1" ht="16.5" customHeight="1" x14ac:dyDescent="0.2">
      <c r="A50" s="29"/>
      <c r="B50" s="30"/>
      <c r="C50" s="29"/>
      <c r="D50" s="29"/>
      <c r="E50" s="347" t="str">
        <f>E9</f>
        <v>SO 33 - Vedlejší a ostatní náklady</v>
      </c>
      <c r="F50" s="393"/>
      <c r="G50" s="393"/>
      <c r="H50" s="393"/>
      <c r="I50" s="29"/>
      <c r="J50" s="29"/>
      <c r="K50" s="29"/>
      <c r="L50" s="86"/>
      <c r="S50" s="29"/>
      <c r="T50" s="29"/>
      <c r="U50" s="29"/>
    </row>
    <row r="51" spans="1:21" s="2" customFormat="1" ht="6.95" customHeight="1" x14ac:dyDescent="0.2">
      <c r="A51" s="29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86"/>
      <c r="S51" s="29"/>
      <c r="T51" s="29"/>
      <c r="U51" s="29"/>
    </row>
    <row r="52" spans="1:21" s="2" customFormat="1" ht="12" customHeight="1" x14ac:dyDescent="0.2">
      <c r="A52" s="29"/>
      <c r="B52" s="30"/>
      <c r="C52" s="25" t="s">
        <v>15</v>
      </c>
      <c r="D52" s="29"/>
      <c r="E52" s="29"/>
      <c r="F52" s="23" t="str">
        <f>F12</f>
        <v>Bilinka</v>
      </c>
      <c r="G52" s="29"/>
      <c r="H52" s="29"/>
      <c r="I52" s="25" t="s">
        <v>16</v>
      </c>
      <c r="J52" s="47">
        <f>IF(J12="","",J12)</f>
        <v>0</v>
      </c>
      <c r="K52" s="29"/>
      <c r="L52" s="86"/>
      <c r="S52" s="29"/>
      <c r="T52" s="29"/>
      <c r="U52" s="29"/>
    </row>
    <row r="53" spans="1:21" s="2" customFormat="1" ht="6.95" customHeight="1" x14ac:dyDescent="0.2">
      <c r="A53" s="29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86"/>
      <c r="S53" s="29"/>
      <c r="T53" s="29"/>
      <c r="U53" s="29"/>
    </row>
    <row r="54" spans="1:21" s="2" customFormat="1" ht="25.7" customHeight="1" x14ac:dyDescent="0.2">
      <c r="A54" s="29"/>
      <c r="B54" s="30"/>
      <c r="C54" s="25" t="s">
        <v>21</v>
      </c>
      <c r="D54" s="29"/>
      <c r="E54" s="29"/>
      <c r="F54" s="23" t="str">
        <f>E15</f>
        <v>Městys Bernartice</v>
      </c>
      <c r="G54" s="29"/>
      <c r="H54" s="29"/>
      <c r="I54" s="25" t="s">
        <v>26</v>
      </c>
      <c r="J54" s="27" t="str">
        <f>E21</f>
        <v>Ing.František Sedláček</v>
      </c>
      <c r="K54" s="29"/>
      <c r="L54" s="86"/>
      <c r="S54" s="29"/>
      <c r="T54" s="29"/>
      <c r="U54" s="29"/>
    </row>
    <row r="55" spans="1:21" s="2" customFormat="1" ht="25.7" customHeight="1" x14ac:dyDescent="0.2">
      <c r="A55" s="29"/>
      <c r="B55" s="30"/>
      <c r="C55" s="25" t="s">
        <v>25</v>
      </c>
      <c r="D55" s="29"/>
      <c r="E55" s="29"/>
      <c r="F55" s="23">
        <f>IF(E18="","",E18)</f>
        <v>0</v>
      </c>
      <c r="G55" s="29"/>
      <c r="H55" s="29"/>
      <c r="I55" s="25" t="s">
        <v>28</v>
      </c>
      <c r="J55" s="27"/>
      <c r="K55" s="29"/>
      <c r="L55" s="86"/>
      <c r="S55" s="29"/>
      <c r="T55" s="29"/>
      <c r="U55" s="29"/>
    </row>
    <row r="56" spans="1:21" s="2" customFormat="1" ht="10.35" customHeight="1" x14ac:dyDescent="0.2">
      <c r="A56" s="29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86"/>
      <c r="S56" s="29"/>
      <c r="T56" s="29"/>
      <c r="U56" s="29"/>
    </row>
    <row r="57" spans="1:21" s="2" customFormat="1" ht="29.25" customHeight="1" x14ac:dyDescent="0.2">
      <c r="A57" s="29"/>
      <c r="B57" s="30"/>
      <c r="C57" s="100" t="s">
        <v>85</v>
      </c>
      <c r="D57" s="94"/>
      <c r="E57" s="94"/>
      <c r="F57" s="94"/>
      <c r="G57" s="94"/>
      <c r="H57" s="94"/>
      <c r="I57" s="94"/>
      <c r="J57" s="101" t="s">
        <v>86</v>
      </c>
      <c r="K57" s="94"/>
      <c r="L57" s="86"/>
      <c r="S57" s="29"/>
      <c r="T57" s="29"/>
      <c r="U57" s="29"/>
    </row>
    <row r="58" spans="1:21" s="2" customFormat="1" ht="10.35" customHeight="1" x14ac:dyDescent="0.2">
      <c r="A58" s="29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86"/>
      <c r="S58" s="29"/>
      <c r="T58" s="29"/>
      <c r="U58" s="29"/>
    </row>
    <row r="59" spans="1:21" s="2" customFormat="1" ht="22.9" customHeight="1" x14ac:dyDescent="0.2">
      <c r="A59" s="29"/>
      <c r="B59" s="30"/>
      <c r="C59" s="102" t="s">
        <v>63</v>
      </c>
      <c r="D59" s="29"/>
      <c r="E59" s="29"/>
      <c r="F59" s="29"/>
      <c r="G59" s="29"/>
      <c r="H59" s="29"/>
      <c r="I59" s="29"/>
      <c r="J59" s="63">
        <f>J82</f>
        <v>0</v>
      </c>
      <c r="K59" s="29"/>
      <c r="L59" s="86"/>
      <c r="S59" s="29"/>
      <c r="T59" s="29"/>
      <c r="U59" s="29"/>
    </row>
    <row r="60" spans="1:21" s="9" customFormat="1" ht="24.95" customHeight="1" x14ac:dyDescent="0.2">
      <c r="B60" s="103"/>
      <c r="D60" s="104" t="s">
        <v>736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1:21" s="10" customFormat="1" ht="19.899999999999999" customHeight="1" x14ac:dyDescent="0.2">
      <c r="B61" s="107"/>
      <c r="D61" s="108" t="s">
        <v>737</v>
      </c>
      <c r="E61" s="109"/>
      <c r="F61" s="109"/>
      <c r="G61" s="109"/>
      <c r="H61" s="109"/>
      <c r="I61" s="109"/>
      <c r="J61" s="110">
        <f>J84</f>
        <v>0</v>
      </c>
      <c r="L61" s="107"/>
    </row>
    <row r="62" spans="1:21" s="10" customFormat="1" ht="19.899999999999999" customHeight="1" x14ac:dyDescent="0.2">
      <c r="B62" s="107"/>
      <c r="D62" s="108" t="s">
        <v>738</v>
      </c>
      <c r="E62" s="109"/>
      <c r="F62" s="109"/>
      <c r="G62" s="109"/>
      <c r="H62" s="109"/>
      <c r="I62" s="109"/>
      <c r="J62" s="110">
        <f>J92</f>
        <v>0</v>
      </c>
      <c r="L62" s="107"/>
    </row>
    <row r="63" spans="1:21" s="2" customFormat="1" ht="21.75" customHeight="1" x14ac:dyDescent="0.2">
      <c r="A63" s="29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86"/>
      <c r="S63" s="29"/>
      <c r="T63" s="29"/>
      <c r="U63" s="29"/>
    </row>
    <row r="64" spans="1:21" s="2" customFormat="1" ht="6.95" customHeight="1" x14ac:dyDescent="0.2">
      <c r="A64" s="29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86"/>
      <c r="S64" s="29"/>
      <c r="T64" s="29"/>
      <c r="U64" s="29"/>
    </row>
    <row r="68" spans="1:21" s="2" customFormat="1" ht="6.95" customHeight="1" x14ac:dyDescent="0.2">
      <c r="A68" s="29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86"/>
      <c r="S68" s="29"/>
      <c r="T68" s="29"/>
      <c r="U68" s="29"/>
    </row>
    <row r="69" spans="1:21" s="2" customFormat="1" ht="24.95" customHeight="1" x14ac:dyDescent="0.2">
      <c r="A69" s="29"/>
      <c r="B69" s="30"/>
      <c r="C69" s="20" t="s">
        <v>95</v>
      </c>
      <c r="D69" s="29"/>
      <c r="E69" s="29"/>
      <c r="F69" s="29"/>
      <c r="G69" s="29"/>
      <c r="H69" s="29"/>
      <c r="I69" s="29"/>
      <c r="J69" s="29"/>
      <c r="K69" s="29"/>
      <c r="L69" s="86"/>
      <c r="S69" s="29"/>
      <c r="T69" s="29"/>
      <c r="U69" s="29"/>
    </row>
    <row r="70" spans="1:21" s="2" customFormat="1" ht="6.95" customHeight="1" x14ac:dyDescent="0.2">
      <c r="A70" s="29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86"/>
      <c r="S70" s="29"/>
      <c r="T70" s="29"/>
      <c r="U70" s="29"/>
    </row>
    <row r="71" spans="1:21" s="2" customFormat="1" ht="12" customHeight="1" x14ac:dyDescent="0.2">
      <c r="A71" s="29"/>
      <c r="B71" s="30"/>
      <c r="C71" s="25" t="s">
        <v>10</v>
      </c>
      <c r="D71" s="29"/>
      <c r="E71" s="29"/>
      <c r="F71" s="29"/>
      <c r="G71" s="29"/>
      <c r="H71" s="29"/>
      <c r="I71" s="29"/>
      <c r="J71" s="29"/>
      <c r="K71" s="29"/>
      <c r="L71" s="86"/>
      <c r="S71" s="29"/>
      <c r="T71" s="29"/>
      <c r="U71" s="29"/>
    </row>
    <row r="72" spans="1:21" s="2" customFormat="1" ht="16.5" customHeight="1" x14ac:dyDescent="0.2">
      <c r="A72" s="29"/>
      <c r="B72" s="30"/>
      <c r="C72" s="29"/>
      <c r="D72" s="29"/>
      <c r="E72" s="391" t="str">
        <f>E7</f>
        <v>Vodovod Bilinka</v>
      </c>
      <c r="F72" s="392"/>
      <c r="G72" s="392"/>
      <c r="H72" s="392"/>
      <c r="I72" s="29"/>
      <c r="J72" s="29"/>
      <c r="K72" s="29"/>
      <c r="L72" s="86"/>
      <c r="S72" s="29"/>
      <c r="T72" s="29"/>
      <c r="U72" s="29"/>
    </row>
    <row r="73" spans="1:21" s="2" customFormat="1" ht="12" customHeight="1" x14ac:dyDescent="0.2">
      <c r="A73" s="29"/>
      <c r="B73" s="30"/>
      <c r="C73" s="25" t="s">
        <v>82</v>
      </c>
      <c r="D73" s="29"/>
      <c r="E73" s="29"/>
      <c r="F73" s="29"/>
      <c r="G73" s="29"/>
      <c r="H73" s="29"/>
      <c r="I73" s="29"/>
      <c r="J73" s="29"/>
      <c r="K73" s="29"/>
      <c r="L73" s="86"/>
      <c r="S73" s="29"/>
      <c r="T73" s="29"/>
      <c r="U73" s="29"/>
    </row>
    <row r="74" spans="1:21" s="2" customFormat="1" ht="16.5" customHeight="1" x14ac:dyDescent="0.2">
      <c r="A74" s="29"/>
      <c r="B74" s="30"/>
      <c r="C74" s="29"/>
      <c r="D74" s="29"/>
      <c r="E74" s="347" t="str">
        <f>E9</f>
        <v>SO 33 - Vedlejší a ostatní náklady</v>
      </c>
      <c r="F74" s="393"/>
      <c r="G74" s="393"/>
      <c r="H74" s="393"/>
      <c r="I74" s="29"/>
      <c r="J74" s="29"/>
      <c r="K74" s="29"/>
      <c r="L74" s="86"/>
      <c r="S74" s="29"/>
      <c r="T74" s="29"/>
      <c r="U74" s="29"/>
    </row>
    <row r="75" spans="1:21" s="2" customFormat="1" ht="6.95" customHeight="1" x14ac:dyDescent="0.2">
      <c r="A75" s="29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86"/>
      <c r="S75" s="29"/>
      <c r="T75" s="29"/>
      <c r="U75" s="29"/>
    </row>
    <row r="76" spans="1:21" s="2" customFormat="1" ht="12" customHeight="1" x14ac:dyDescent="0.2">
      <c r="A76" s="29"/>
      <c r="B76" s="30"/>
      <c r="C76" s="25" t="s">
        <v>15</v>
      </c>
      <c r="D76" s="29"/>
      <c r="E76" s="29"/>
      <c r="F76" s="23" t="str">
        <f>F12</f>
        <v>Bilinka</v>
      </c>
      <c r="G76" s="29"/>
      <c r="H76" s="29"/>
      <c r="I76" s="25" t="s">
        <v>16</v>
      </c>
      <c r="J76" s="47">
        <f>IF(J12="","",J12)</f>
        <v>0</v>
      </c>
      <c r="K76" s="29"/>
      <c r="L76" s="86"/>
      <c r="S76" s="29"/>
      <c r="T76" s="29"/>
      <c r="U76" s="29"/>
    </row>
    <row r="77" spans="1:21" s="2" customFormat="1" ht="6.95" customHeight="1" x14ac:dyDescent="0.2">
      <c r="A77" s="29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86"/>
      <c r="S77" s="29"/>
      <c r="T77" s="29"/>
      <c r="U77" s="29"/>
    </row>
    <row r="78" spans="1:21" s="2" customFormat="1" ht="25.7" customHeight="1" x14ac:dyDescent="0.2">
      <c r="A78" s="29"/>
      <c r="B78" s="30"/>
      <c r="C78" s="25" t="s">
        <v>21</v>
      </c>
      <c r="D78" s="29"/>
      <c r="E78" s="29"/>
      <c r="F78" s="23" t="str">
        <f>E15</f>
        <v>Městys Bernartice</v>
      </c>
      <c r="G78" s="29"/>
      <c r="H78" s="29"/>
      <c r="I78" s="25" t="s">
        <v>26</v>
      </c>
      <c r="J78" s="27" t="str">
        <f>E21</f>
        <v>Ing.František Sedláček</v>
      </c>
      <c r="K78" s="29"/>
      <c r="L78" s="86"/>
      <c r="S78" s="29"/>
      <c r="T78" s="29"/>
      <c r="U78" s="29"/>
    </row>
    <row r="79" spans="1:21" s="2" customFormat="1" ht="25.7" customHeight="1" x14ac:dyDescent="0.2">
      <c r="A79" s="29"/>
      <c r="B79" s="30"/>
      <c r="C79" s="25" t="s">
        <v>25</v>
      </c>
      <c r="D79" s="29"/>
      <c r="E79" s="29"/>
      <c r="F79" s="23">
        <f>IF(E18="","",E18)</f>
        <v>0</v>
      </c>
      <c r="G79" s="29"/>
      <c r="H79" s="29"/>
      <c r="I79" s="25" t="s">
        <v>28</v>
      </c>
      <c r="J79" s="27"/>
      <c r="K79" s="29"/>
      <c r="L79" s="86"/>
      <c r="S79" s="29"/>
      <c r="T79" s="29"/>
      <c r="U79" s="29"/>
    </row>
    <row r="80" spans="1:21" s="2" customFormat="1" ht="10.35" customHeight="1" x14ac:dyDescent="0.2">
      <c r="A80" s="29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86"/>
      <c r="S80" s="29"/>
      <c r="T80" s="29"/>
      <c r="U80" s="29"/>
    </row>
    <row r="81" spans="1:21" s="11" customFormat="1" ht="29.25" customHeight="1" x14ac:dyDescent="0.2">
      <c r="A81" s="111"/>
      <c r="B81" s="112"/>
      <c r="C81" s="113" t="s">
        <v>96</v>
      </c>
      <c r="D81" s="114" t="s">
        <v>50</v>
      </c>
      <c r="E81" s="114" t="s">
        <v>46</v>
      </c>
      <c r="F81" s="114" t="s">
        <v>47</v>
      </c>
      <c r="G81" s="114" t="s">
        <v>97</v>
      </c>
      <c r="H81" s="114" t="s">
        <v>98</v>
      </c>
      <c r="I81" s="114" t="s">
        <v>99</v>
      </c>
      <c r="J81" s="114" t="s">
        <v>86</v>
      </c>
      <c r="K81" s="115" t="s">
        <v>100</v>
      </c>
      <c r="L81" s="116"/>
      <c r="M81" s="54" t="s">
        <v>3</v>
      </c>
      <c r="N81" s="55" t="s">
        <v>35</v>
      </c>
      <c r="O81" s="55" t="s">
        <v>101</v>
      </c>
      <c r="P81" s="55" t="s">
        <v>102</v>
      </c>
      <c r="Q81" s="55" t="s">
        <v>103</v>
      </c>
      <c r="R81" s="55" t="s">
        <v>104</v>
      </c>
      <c r="S81" s="55" t="s">
        <v>105</v>
      </c>
      <c r="T81" s="56" t="s">
        <v>106</v>
      </c>
      <c r="U81" s="111"/>
    </row>
    <row r="82" spans="1:21" s="2" customFormat="1" ht="22.9" customHeight="1" x14ac:dyDescent="0.25">
      <c r="A82" s="29"/>
      <c r="B82" s="30"/>
      <c r="C82" s="61" t="s">
        <v>107</v>
      </c>
      <c r="D82" s="29"/>
      <c r="E82" s="29"/>
      <c r="F82" s="29"/>
      <c r="G82" s="29"/>
      <c r="H82" s="29"/>
      <c r="I82" s="29"/>
      <c r="J82" s="117">
        <f>J83</f>
        <v>0</v>
      </c>
      <c r="K82" s="29"/>
      <c r="L82" s="30"/>
      <c r="M82" s="57"/>
      <c r="N82" s="48"/>
      <c r="O82" s="58"/>
      <c r="P82" s="118" t="e">
        <f>P83</f>
        <v>#REF!</v>
      </c>
      <c r="Q82" s="58"/>
      <c r="R82" s="118" t="e">
        <f>R83</f>
        <v>#REF!</v>
      </c>
      <c r="S82" s="58"/>
      <c r="T82" s="119" t="e">
        <f>T83</f>
        <v>#REF!</v>
      </c>
      <c r="U82" s="29"/>
    </row>
    <row r="83" spans="1:21" s="12" customFormat="1" ht="25.9" customHeight="1" x14ac:dyDescent="0.2">
      <c r="B83" s="120"/>
      <c r="D83" s="121" t="s">
        <v>64</v>
      </c>
      <c r="E83" s="122" t="s">
        <v>739</v>
      </c>
      <c r="F83" s="122" t="s">
        <v>740</v>
      </c>
      <c r="J83" s="123">
        <f>J84+J92</f>
        <v>0</v>
      </c>
      <c r="L83" s="120"/>
      <c r="M83" s="124"/>
      <c r="N83" s="125"/>
      <c r="O83" s="125"/>
      <c r="P83" s="126" t="e">
        <f>P84+#REF!+P92+#REF!</f>
        <v>#REF!</v>
      </c>
      <c r="Q83" s="125"/>
      <c r="R83" s="126" t="e">
        <f>R84+#REF!+R92+#REF!</f>
        <v>#REF!</v>
      </c>
      <c r="S83" s="125"/>
      <c r="T83" s="127" t="e">
        <f>T84+#REF!+T92+#REF!</f>
        <v>#REF!</v>
      </c>
    </row>
    <row r="84" spans="1:21" s="12" customFormat="1" ht="22.9" customHeight="1" x14ac:dyDescent="0.2">
      <c r="B84" s="120"/>
      <c r="D84" s="121" t="s">
        <v>64</v>
      </c>
      <c r="E84" s="128" t="s">
        <v>741</v>
      </c>
      <c r="F84" s="128" t="s">
        <v>742</v>
      </c>
      <c r="J84" s="129">
        <f>SUM(J85:J90)</f>
        <v>0</v>
      </c>
      <c r="L84" s="120"/>
      <c r="M84" s="124"/>
      <c r="N84" s="125"/>
      <c r="O84" s="125"/>
      <c r="P84" s="126">
        <f>SUM(P85:P91)</f>
        <v>0</v>
      </c>
      <c r="Q84" s="125"/>
      <c r="R84" s="126">
        <f>SUM(R85:R91)</f>
        <v>0</v>
      </c>
      <c r="S84" s="125"/>
      <c r="T84" s="127">
        <f>SUM(T85:T91)</f>
        <v>0</v>
      </c>
    </row>
    <row r="85" spans="1:21" s="2" customFormat="1" ht="49.15" customHeight="1" x14ac:dyDescent="0.2">
      <c r="A85" s="29"/>
      <c r="B85" s="130"/>
      <c r="C85" s="131" t="s">
        <v>69</v>
      </c>
      <c r="D85" s="131" t="s">
        <v>111</v>
      </c>
      <c r="E85" s="132" t="s">
        <v>743</v>
      </c>
      <c r="F85" s="133" t="s">
        <v>744</v>
      </c>
      <c r="G85" s="134" t="s">
        <v>269</v>
      </c>
      <c r="H85" s="135">
        <v>1</v>
      </c>
      <c r="I85" s="337"/>
      <c r="J85" s="136">
        <f>ROUND(I85*H85,2)</f>
        <v>0</v>
      </c>
      <c r="K85" s="133" t="s">
        <v>115</v>
      </c>
      <c r="L85" s="30"/>
      <c r="M85" s="137" t="s">
        <v>3</v>
      </c>
      <c r="N85" s="138" t="s">
        <v>36</v>
      </c>
      <c r="O85" s="139">
        <v>0</v>
      </c>
      <c r="P85" s="139">
        <f>O85*H85</f>
        <v>0</v>
      </c>
      <c r="Q85" s="139">
        <v>0</v>
      </c>
      <c r="R85" s="139">
        <f>Q85*H85</f>
        <v>0</v>
      </c>
      <c r="S85" s="139">
        <v>0</v>
      </c>
      <c r="T85" s="140">
        <f>S85*H85</f>
        <v>0</v>
      </c>
      <c r="U85" s="29"/>
    </row>
    <row r="86" spans="1:21" s="2" customFormat="1" x14ac:dyDescent="0.2">
      <c r="A86" s="29"/>
      <c r="B86" s="30"/>
      <c r="C86" s="29"/>
      <c r="D86" s="141" t="s">
        <v>117</v>
      </c>
      <c r="E86" s="29"/>
      <c r="F86" s="142" t="s">
        <v>745</v>
      </c>
      <c r="G86" s="29"/>
      <c r="H86" s="29"/>
      <c r="I86" s="29"/>
      <c r="J86" s="29"/>
      <c r="K86" s="29"/>
      <c r="L86" s="30"/>
      <c r="M86" s="143"/>
      <c r="N86" s="144"/>
      <c r="O86" s="50"/>
      <c r="P86" s="50"/>
      <c r="Q86" s="50"/>
      <c r="R86" s="50"/>
      <c r="S86" s="50"/>
      <c r="T86" s="51"/>
      <c r="U86" s="29"/>
    </row>
    <row r="87" spans="1:21" s="2" customFormat="1" ht="24.2" customHeight="1" x14ac:dyDescent="0.2">
      <c r="A87" s="29"/>
      <c r="B87" s="130"/>
      <c r="C87" s="131" t="s">
        <v>70</v>
      </c>
      <c r="D87" s="131" t="s">
        <v>111</v>
      </c>
      <c r="E87" s="132" t="s">
        <v>746</v>
      </c>
      <c r="F87" s="133" t="s">
        <v>747</v>
      </c>
      <c r="G87" s="134" t="s">
        <v>269</v>
      </c>
      <c r="H87" s="321">
        <v>1</v>
      </c>
      <c r="I87" s="337"/>
      <c r="J87" s="136">
        <f>ROUND(I87*H87,2)</f>
        <v>0</v>
      </c>
      <c r="K87" s="133" t="s">
        <v>115</v>
      </c>
      <c r="L87" s="30"/>
      <c r="M87" s="137" t="s">
        <v>3</v>
      </c>
      <c r="N87" s="138" t="s">
        <v>36</v>
      </c>
      <c r="O87" s="139">
        <v>0</v>
      </c>
      <c r="P87" s="139">
        <f>O87*H87</f>
        <v>0</v>
      </c>
      <c r="Q87" s="139">
        <v>0</v>
      </c>
      <c r="R87" s="139">
        <f>Q87*H87</f>
        <v>0</v>
      </c>
      <c r="S87" s="139">
        <v>0</v>
      </c>
      <c r="T87" s="140">
        <f>S87*H87</f>
        <v>0</v>
      </c>
      <c r="U87" s="29"/>
    </row>
    <row r="88" spans="1:21" s="2" customFormat="1" x14ac:dyDescent="0.2">
      <c r="A88" s="29"/>
      <c r="B88" s="30"/>
      <c r="C88" s="29"/>
      <c r="D88" s="141" t="s">
        <v>117</v>
      </c>
      <c r="E88" s="29"/>
      <c r="F88" s="142" t="s">
        <v>748</v>
      </c>
      <c r="G88" s="29"/>
      <c r="H88" s="29"/>
      <c r="I88" s="185"/>
      <c r="J88" s="29"/>
      <c r="K88" s="29"/>
      <c r="L88" s="30"/>
      <c r="M88" s="143"/>
      <c r="N88" s="144"/>
      <c r="O88" s="50"/>
      <c r="P88" s="50"/>
      <c r="Q88" s="50"/>
      <c r="R88" s="50"/>
      <c r="S88" s="50"/>
      <c r="T88" s="51"/>
      <c r="U88" s="29"/>
    </row>
    <row r="89" spans="1:21" s="13" customFormat="1" x14ac:dyDescent="0.2">
      <c r="B89" s="145"/>
      <c r="D89" s="146" t="s">
        <v>119</v>
      </c>
      <c r="E89" s="147" t="s">
        <v>3</v>
      </c>
      <c r="F89" s="148" t="s">
        <v>749</v>
      </c>
      <c r="H89" s="149">
        <v>1</v>
      </c>
      <c r="I89" s="186"/>
      <c r="L89" s="145"/>
      <c r="M89" s="150"/>
      <c r="N89" s="151"/>
      <c r="O89" s="151"/>
      <c r="P89" s="151"/>
      <c r="Q89" s="151"/>
      <c r="R89" s="151"/>
      <c r="S89" s="151"/>
      <c r="T89" s="152"/>
    </row>
    <row r="90" spans="1:21" s="2" customFormat="1" ht="16.5" customHeight="1" x14ac:dyDescent="0.2">
      <c r="A90" s="29"/>
      <c r="B90" s="130"/>
      <c r="C90" s="131" t="s">
        <v>130</v>
      </c>
      <c r="D90" s="131" t="s">
        <v>111</v>
      </c>
      <c r="E90" s="132" t="s">
        <v>750</v>
      </c>
      <c r="F90" s="133" t="s">
        <v>820</v>
      </c>
      <c r="G90" s="134" t="s">
        <v>269</v>
      </c>
      <c r="H90" s="321">
        <v>1</v>
      </c>
      <c r="I90" s="337"/>
      <c r="J90" s="136">
        <f>ROUND(I90*H90,2)</f>
        <v>0</v>
      </c>
      <c r="K90" s="133" t="s">
        <v>115</v>
      </c>
      <c r="L90" s="30"/>
      <c r="M90" s="137" t="s">
        <v>3</v>
      </c>
      <c r="N90" s="138" t="s">
        <v>36</v>
      </c>
      <c r="O90" s="139">
        <v>0</v>
      </c>
      <c r="P90" s="139">
        <f>O90*H90</f>
        <v>0</v>
      </c>
      <c r="Q90" s="139">
        <v>0</v>
      </c>
      <c r="R90" s="139">
        <f>Q90*H90</f>
        <v>0</v>
      </c>
      <c r="S90" s="139">
        <v>0</v>
      </c>
      <c r="T90" s="140">
        <f>S90*H90</f>
        <v>0</v>
      </c>
      <c r="U90" s="29"/>
    </row>
    <row r="91" spans="1:21" s="2" customFormat="1" x14ac:dyDescent="0.2">
      <c r="A91" s="29"/>
      <c r="B91" s="30"/>
      <c r="C91" s="29"/>
      <c r="D91" s="141" t="s">
        <v>117</v>
      </c>
      <c r="E91" s="29"/>
      <c r="F91" s="142" t="s">
        <v>751</v>
      </c>
      <c r="G91" s="29"/>
      <c r="H91" s="29"/>
      <c r="I91" s="185"/>
      <c r="J91" s="29"/>
      <c r="K91" s="29"/>
      <c r="L91" s="30"/>
      <c r="M91" s="143"/>
      <c r="N91" s="144"/>
      <c r="O91" s="50"/>
      <c r="P91" s="50"/>
      <c r="Q91" s="50"/>
      <c r="R91" s="50"/>
      <c r="S91" s="50"/>
      <c r="T91" s="51"/>
      <c r="U91" s="29"/>
    </row>
    <row r="92" spans="1:21" s="12" customFormat="1" ht="22.9" customHeight="1" x14ac:dyDescent="0.2">
      <c r="B92" s="120"/>
      <c r="D92" s="121" t="s">
        <v>64</v>
      </c>
      <c r="E92" s="128" t="s">
        <v>752</v>
      </c>
      <c r="F92" s="128" t="s">
        <v>753</v>
      </c>
      <c r="J92" s="129">
        <f>SUM(J93:J97)</f>
        <v>0</v>
      </c>
      <c r="L92" s="120"/>
      <c r="M92" s="124"/>
      <c r="N92" s="125"/>
      <c r="O92" s="125"/>
      <c r="P92" s="126">
        <f>SUM(P93:P98)</f>
        <v>0</v>
      </c>
      <c r="Q92" s="125"/>
      <c r="R92" s="126">
        <f>SUM(R93:R98)</f>
        <v>0</v>
      </c>
      <c r="S92" s="125"/>
      <c r="T92" s="127">
        <f>SUM(T93:T98)</f>
        <v>0</v>
      </c>
    </row>
    <row r="93" spans="1:21" s="2" customFormat="1" ht="49.15" customHeight="1" x14ac:dyDescent="0.2">
      <c r="A93" s="29"/>
      <c r="B93" s="130"/>
      <c r="C93" s="131">
        <v>4</v>
      </c>
      <c r="D93" s="131" t="s">
        <v>111</v>
      </c>
      <c r="E93" s="132" t="s">
        <v>754</v>
      </c>
      <c r="F93" s="133" t="s">
        <v>755</v>
      </c>
      <c r="G93" s="134" t="s">
        <v>269</v>
      </c>
      <c r="H93" s="135">
        <v>1</v>
      </c>
      <c r="I93" s="337"/>
      <c r="J93" s="136">
        <f>ROUND(I93*H93,2)</f>
        <v>0</v>
      </c>
      <c r="K93" s="133" t="s">
        <v>115</v>
      </c>
      <c r="L93" s="30"/>
      <c r="M93" s="137" t="s">
        <v>3</v>
      </c>
      <c r="N93" s="138" t="s">
        <v>36</v>
      </c>
      <c r="O93" s="139">
        <v>0</v>
      </c>
      <c r="P93" s="139">
        <f>O93*H93</f>
        <v>0</v>
      </c>
      <c r="Q93" s="139">
        <v>0</v>
      </c>
      <c r="R93" s="139">
        <f>Q93*H93</f>
        <v>0</v>
      </c>
      <c r="S93" s="139">
        <v>0</v>
      </c>
      <c r="T93" s="140">
        <f>S93*H93</f>
        <v>0</v>
      </c>
      <c r="U93" s="29"/>
    </row>
    <row r="94" spans="1:21" s="2" customFormat="1" x14ac:dyDescent="0.2">
      <c r="A94" s="29"/>
      <c r="B94" s="30"/>
      <c r="C94" s="29"/>
      <c r="D94" s="141" t="s">
        <v>117</v>
      </c>
      <c r="E94" s="29"/>
      <c r="F94" s="142" t="s">
        <v>756</v>
      </c>
      <c r="G94" s="29"/>
      <c r="H94" s="29"/>
      <c r="I94" s="29"/>
      <c r="J94" s="29"/>
      <c r="K94" s="29"/>
      <c r="L94" s="30"/>
      <c r="M94" s="143"/>
      <c r="N94" s="144"/>
      <c r="O94" s="50"/>
      <c r="P94" s="50"/>
      <c r="Q94" s="50"/>
      <c r="R94" s="50"/>
      <c r="S94" s="50"/>
      <c r="T94" s="51"/>
      <c r="U94" s="29"/>
    </row>
    <row r="95" spans="1:21" s="2" customFormat="1" ht="16.5" customHeight="1" x14ac:dyDescent="0.2">
      <c r="A95" s="29"/>
      <c r="B95" s="130"/>
      <c r="C95" s="131">
        <v>5</v>
      </c>
      <c r="D95" s="131" t="s">
        <v>111</v>
      </c>
      <c r="E95" s="132" t="s">
        <v>757</v>
      </c>
      <c r="F95" s="133" t="s">
        <v>758</v>
      </c>
      <c r="G95" s="134" t="s">
        <v>269</v>
      </c>
      <c r="H95" s="135">
        <v>1</v>
      </c>
      <c r="I95" s="337"/>
      <c r="J95" s="136">
        <f>ROUND(I95*H95,2)</f>
        <v>0</v>
      </c>
      <c r="K95" s="133" t="s">
        <v>115</v>
      </c>
      <c r="L95" s="30"/>
      <c r="M95" s="137" t="s">
        <v>3</v>
      </c>
      <c r="N95" s="138" t="s">
        <v>36</v>
      </c>
      <c r="O95" s="139">
        <v>0</v>
      </c>
      <c r="P95" s="139">
        <f>O95*H95</f>
        <v>0</v>
      </c>
      <c r="Q95" s="139">
        <v>0</v>
      </c>
      <c r="R95" s="139">
        <f>Q95*H95</f>
        <v>0</v>
      </c>
      <c r="S95" s="139">
        <v>0</v>
      </c>
      <c r="T95" s="140">
        <f>S95*H95</f>
        <v>0</v>
      </c>
      <c r="U95" s="29"/>
    </row>
    <row r="96" spans="1:21" s="2" customFormat="1" x14ac:dyDescent="0.2">
      <c r="A96" s="29"/>
      <c r="B96" s="30"/>
      <c r="C96" s="29"/>
      <c r="D96" s="141" t="s">
        <v>117</v>
      </c>
      <c r="E96" s="29"/>
      <c r="F96" s="142" t="s">
        <v>759</v>
      </c>
      <c r="G96" s="29"/>
      <c r="H96" s="29"/>
      <c r="I96" s="29"/>
      <c r="J96" s="29"/>
      <c r="K96" s="29"/>
      <c r="L96" s="30"/>
      <c r="M96" s="143"/>
      <c r="N96" s="144"/>
      <c r="O96" s="50"/>
      <c r="P96" s="50"/>
      <c r="Q96" s="50"/>
      <c r="R96" s="50"/>
      <c r="S96" s="50"/>
      <c r="T96" s="51"/>
      <c r="U96" s="29"/>
    </row>
    <row r="97" spans="1:21" s="2" customFormat="1" ht="16.5" customHeight="1" x14ac:dyDescent="0.2">
      <c r="A97" s="29"/>
      <c r="B97" s="130"/>
      <c r="C97" s="131">
        <v>6</v>
      </c>
      <c r="D97" s="131" t="s">
        <v>111</v>
      </c>
      <c r="E97" s="132" t="s">
        <v>760</v>
      </c>
      <c r="F97" s="133" t="s">
        <v>761</v>
      </c>
      <c r="G97" s="134" t="s">
        <v>269</v>
      </c>
      <c r="H97" s="135">
        <v>1</v>
      </c>
      <c r="I97" s="337"/>
      <c r="J97" s="136">
        <f>ROUND(I97*H97,2)</f>
        <v>0</v>
      </c>
      <c r="K97" s="133" t="s">
        <v>115</v>
      </c>
      <c r="L97" s="30"/>
      <c r="M97" s="137" t="s">
        <v>3</v>
      </c>
      <c r="N97" s="138" t="s">
        <v>36</v>
      </c>
      <c r="O97" s="139">
        <v>0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U97" s="29"/>
    </row>
    <row r="98" spans="1:21" s="2" customFormat="1" x14ac:dyDescent="0.2">
      <c r="A98" s="29"/>
      <c r="B98" s="30"/>
      <c r="C98" s="29"/>
      <c r="D98" s="141" t="s">
        <v>117</v>
      </c>
      <c r="E98" s="29"/>
      <c r="F98" s="142" t="s">
        <v>762</v>
      </c>
      <c r="G98" s="29"/>
      <c r="H98" s="29"/>
      <c r="I98" s="29"/>
      <c r="J98" s="29"/>
      <c r="K98" s="29"/>
      <c r="L98" s="30"/>
      <c r="M98" s="143"/>
      <c r="N98" s="144"/>
      <c r="O98" s="50"/>
      <c r="P98" s="50"/>
      <c r="Q98" s="50"/>
      <c r="R98" s="50"/>
      <c r="S98" s="50"/>
      <c r="T98" s="51"/>
      <c r="U98" s="29"/>
    </row>
    <row r="99" spans="1:21" s="2" customFormat="1" ht="6.95" customHeight="1" x14ac:dyDescent="0.2">
      <c r="A99" s="29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30"/>
      <c r="M99" s="29"/>
      <c r="O99" s="29"/>
      <c r="P99" s="29"/>
      <c r="Q99" s="29"/>
      <c r="R99" s="29"/>
      <c r="S99" s="29"/>
      <c r="T99" s="29"/>
      <c r="U99" s="29"/>
    </row>
  </sheetData>
  <autoFilter ref="C81:K98"/>
  <mergeCells count="8">
    <mergeCell ref="E72:H72"/>
    <mergeCell ref="E74:H74"/>
    <mergeCell ref="L2:U2"/>
    <mergeCell ref="E7:H7"/>
    <mergeCell ref="E9:H9"/>
    <mergeCell ref="E27:H27"/>
    <mergeCell ref="E48:H48"/>
    <mergeCell ref="E50:H50"/>
  </mergeCells>
  <hyperlinks>
    <hyperlink ref="F86" r:id="rId1"/>
    <hyperlink ref="F88" r:id="rId2"/>
    <hyperlink ref="F91" r:id="rId3"/>
    <hyperlink ref="F94" r:id="rId4"/>
    <hyperlink ref="F96" r:id="rId5"/>
    <hyperlink ref="F98" r:id="rId6"/>
  </hyperlinks>
  <pageMargins left="0.39370078740157483" right="0.39370078740157483" top="0.39370078740157483" bottom="0.39370078740157483" header="0" footer="0.19685039370078741"/>
  <pageSetup paperSize="9" scale="84" fitToHeight="100" orientation="landscape" blackAndWhite="1" r:id="rId7"/>
  <headerFooter>
    <oddFooter>&amp;CStrana &amp;P z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Rekapitulace stavby</vt:lpstr>
      <vt:lpstr>SO 26 - Vodovodní přivadě...</vt:lpstr>
      <vt:lpstr>SO 27 - Vodovodní řad Bi-1</vt:lpstr>
      <vt:lpstr>SO 28 - Vodovodní řad Bi-1-1</vt:lpstr>
      <vt:lpstr>SO 29 - Vodovodní řad Bi-2</vt:lpstr>
      <vt:lpstr>SO 32 - Vodovodní přípojky</vt:lpstr>
      <vt:lpstr>SO 33 - Vedlejší a ostatn...</vt:lpstr>
      <vt:lpstr>'Rekapitulace stavby'!Print_Area</vt:lpstr>
      <vt:lpstr>'SO 26 - Vodovodní přivadě...'!Print_Area</vt:lpstr>
      <vt:lpstr>'SO 27 - Vodovodní řad Bi-1'!Print_Area</vt:lpstr>
      <vt:lpstr>'SO 28 - Vodovodní řad Bi-1-1'!Print_Area</vt:lpstr>
      <vt:lpstr>'SO 29 - Vodovodní řad Bi-2'!Print_Area</vt:lpstr>
      <vt:lpstr>'SO 32 - Vodovodní přípojky'!Print_Area</vt:lpstr>
      <vt:lpstr>'SO 33 - Vedlejší a ostatn...'!Print_Area</vt:lpstr>
      <vt:lpstr>'Rekapitulace stavby'!Print_Titles</vt:lpstr>
      <vt:lpstr>'SO 26 - Vodovodní přivadě...'!Print_Titles</vt:lpstr>
      <vt:lpstr>'SO 27 - Vodovodní řad Bi-1'!Print_Titles</vt:lpstr>
      <vt:lpstr>'SO 28 - Vodovodní řad Bi-1-1'!Print_Titles</vt:lpstr>
      <vt:lpstr>'SO 29 - Vodovodní řad Bi-2'!Print_Titles</vt:lpstr>
      <vt:lpstr>'SO 32 - Vodovodní přípojky'!Print_Titles</vt:lpstr>
      <vt:lpstr>'SO 33 - Vedlejší a ostatn...'!Print_Titles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HP</cp:lastModifiedBy>
  <cp:lastPrinted>2024-03-06T09:29:01Z</cp:lastPrinted>
  <dcterms:created xsi:type="dcterms:W3CDTF">2024-02-28T12:58:33Z</dcterms:created>
  <dcterms:modified xsi:type="dcterms:W3CDTF">2024-03-06T09:29:09Z</dcterms:modified>
</cp:coreProperties>
</file>