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Rozpočet" sheetId="3" r:id="rId3"/>
  </sheets>
  <definedNames>
    <definedName name="_xlnm.Print_Area" localSheetId="0">'Krycí list'!$A$1:$G$49</definedName>
    <definedName name="_xlnm.Print_Area" localSheetId="1">'Rekapitulace'!$A$1:$I$17</definedName>
    <definedName name="_xlnm.Print_Titles" localSheetId="1">'Rekapitulace'!$1:$6</definedName>
    <definedName name="solver_lin">0</definedName>
    <definedName name="solver_num">0</definedName>
    <definedName name="solver_opt">#REF!</definedName>
    <definedName name="solver_typ">1</definedName>
    <definedName name="solver_val">0</definedName>
  </definedNames>
  <calcPr fullCalcOnLoad="1"/>
</workbook>
</file>

<file path=xl/sharedStrings.xml><?xml version="1.0" encoding="utf-8"?>
<sst xmlns="http://schemas.openxmlformats.org/spreadsheetml/2006/main" count="380" uniqueCount="242">
  <si>
    <t>VÝKAZ VÝMĚR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</si>
  <si>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</si>
  <si>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</si>
  <si>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</si>
  <si>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</si>
  <si>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</si>
  <si>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</si>
  <si>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</si>
  <si>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ZŠ Bernartice – stavební úpravy</t>
  </si>
  <si>
    <t>Náklady na m.j.</t>
  </si>
  <si>
    <t>Projektant</t>
  </si>
  <si>
    <t>Zenkl CB s.r.o.</t>
  </si>
  <si>
    <t>Cenová soustava</t>
  </si>
  <si>
    <t>ÚRS 2015</t>
  </si>
  <si>
    <t>Zpracovatel projektu</t>
  </si>
  <si>
    <t>Objednatel</t>
  </si>
  <si>
    <t>Obec Bernartice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</si>
  <si>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</si>
  <si>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</si>
  <si>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</si>
  <si>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</si>
  <si>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</si>
  <si>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</si>
  <si>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</si>
  <si>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</si>
  <si>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Vytýčení inženýrských sítí</t>
  </si>
  <si>
    <t>Z</t>
  </si>
  <si>
    <t>PSV celkem</t>
  </si>
  <si>
    <t>Geodetické zaměření stavby</t>
  </si>
  <si>
    <t>R</t>
  </si>
  <si>
    <t>M práce celkem</t>
  </si>
  <si>
    <t>Zařízení staveniště</t>
  </si>
  <si>
    <t>N</t>
  </si>
  <si>
    <t>M dodávky celkem</t>
  </si>
  <si>
    <t>Zaměření skutečného provedení stavby</t>
  </si>
  <si>
    <t>ZRN celkem</t>
  </si>
  <si>
    <t>HZS</t>
  </si>
  <si>
    <t>ZRN+HZS</t>
  </si>
  <si>
    <t>ZRN+ost.náklady+HZS</t>
  </si>
  <si>
    <t>Ostatní rozpočtové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</si>
  <si>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</si>
  <si>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</si>
  <si>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</si>
  <si>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</si>
  <si>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</si>
  <si>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</si>
  <si>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</si>
  <si>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</si>
  <si>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</si>
  <si>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</si>
  <si>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</si>
  <si>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</si>
  <si>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</si>
  <si>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</si>
  <si>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</si>
  <si>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</si>
  <si>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</si>
  <si>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</si>
  <si>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</si>
  <si>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</si>
  <si>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</si>
  <si>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</si>
  <si>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</si>
  <si>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1</t>
  </si>
  <si>
    <t>Zemní práce</t>
  </si>
  <si>
    <t>2</t>
  </si>
  <si>
    <t>Základy a zvláštní zakládání</t>
  </si>
  <si>
    <t>34</t>
  </si>
  <si>
    <t>Stěny a příčky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</si>
  <si>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</si>
  <si>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</si>
  <si>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</si>
  <si>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</si>
  <si>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</si>
  <si>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</si>
  <si>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</si>
  <si>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konstrukce a práce pozemních komunikací</t>
  </si>
  <si>
    <t>97</t>
  </si>
  <si>
    <t>Prorážení otvorů a ostatní bourací práce</t>
  </si>
  <si>
    <t>99</t>
  </si>
  <si>
    <t>Staveništní přesun hmot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</si>
  <si>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</si>
  <si>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</si>
  <si>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</si>
  <si>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</si>
  <si>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</si>
  <si>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</si>
  <si>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</si>
  <si>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</si>
  <si>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</si>
  <si>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</si>
  <si>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113107163</t>
  </si>
  <si>
    <t>Odstranění podkladů z kameniva drceného tl. 250 mm</t>
  </si>
  <si>
    <t>m2</t>
  </si>
  <si>
    <t>82</t>
  </si>
  <si>
    <t>113107223</t>
  </si>
  <si>
    <t>Odstranění podkladů z kameniva drceného tl. 290 mm</t>
  </si>
  <si>
    <t>121+324</t>
  </si>
  <si>
    <t>113107242</t>
  </si>
  <si>
    <t xml:space="preserve">Odstranění krytů živičných tl. 120 mm  </t>
  </si>
  <si>
    <t>121+450+323+56+17+33+38+201</t>
  </si>
  <si>
    <t>132201102</t>
  </si>
  <si>
    <t>Hloubení rýh šířky do 600 mm  v hornině tř 3 přes 100 m3</t>
  </si>
  <si>
    <t>m3</t>
  </si>
  <si>
    <t>kanalizace: (0,5*1,3*(13,65+2,1+40,95+9,45+27,3+11,55))</t>
  </si>
  <si>
    <t>chránička pro el. ovládání vrat: (0,3*0,5*35,7)</t>
  </si>
  <si>
    <t>drenáž: (0,4*0,4*(25,2+128,1+8,4+24,15+57,75+36,75+8,4))</t>
  </si>
  <si>
    <t>132201109</t>
  </si>
  <si>
    <t>Příplatek za lepivost k hloubení rýh v hornině tř 3</t>
  </si>
  <si>
    <t>119,81*0,3</t>
  </si>
  <si>
    <t>162501102</t>
  </si>
  <si>
    <t>Vodorovné přemístění do 5000 m výkopku z horniny tř. 1 až 4</t>
  </si>
  <si>
    <t>hloubení kanalizace – obsyp potrubí</t>
  </si>
  <si>
    <t>((0,5*1,3*(13,65+2,1+40,95+9,45+27,3+11,55)))-(0,5*0,3*(13,65+2,1+40,95+9,45+27,3+11,55))</t>
  </si>
  <si>
    <t>167101102</t>
  </si>
  <si>
    <t>Nakládání výkopku z hornin tř. 1 až 4 přes 100m3</t>
  </si>
  <si>
    <t>52,5</t>
  </si>
  <si>
    <t>174101101</t>
  </si>
  <si>
    <t>Zásyp sypaninou z horniny jam, rýh, šachet</t>
  </si>
  <si>
    <t>kanalizace: (0,5*0,9*(13,65+2,1+40,95+9,45+27,3+11,55))</t>
  </si>
  <si>
    <t>1741011011</t>
  </si>
  <si>
    <t>Zásyp kamenivem ŠD 8-16</t>
  </si>
  <si>
    <t>175101201</t>
  </si>
  <si>
    <t>Obsyp potrubí bez prohození sypaniny</t>
  </si>
  <si>
    <t>kanalizace: (0,5*0,3*(13,65+2,1+40,95+9,45+27,3+11,55))</t>
  </si>
  <si>
    <t>181411131</t>
  </si>
  <si>
    <t>Založení parkového trávníku výsevem v rovině a ve svahu do 1:5</t>
  </si>
  <si>
    <t>50</t>
  </si>
  <si>
    <t>005724100</t>
  </si>
  <si>
    <t xml:space="preserve">travní osivo </t>
  </si>
  <si>
    <t>kg</t>
  </si>
  <si>
    <t>50*0,03</t>
  </si>
  <si>
    <t>181951102</t>
  </si>
  <si>
    <t>Úprava pláně v zářezech v hornině tř. 1 až 4 se zhutněním</t>
  </si>
  <si>
    <t>340,2+127,05+83,64+122,4+5,1+15,3+460,02+33,66</t>
  </si>
  <si>
    <t>181301101</t>
  </si>
  <si>
    <t>Rozprostření ornice pl do 500 m2 v hornině nebo ve svahu do 1:5 vrstvy do 100 mm</t>
  </si>
  <si>
    <t>Celkem za</t>
  </si>
  <si>
    <t>1 Zemní práce</t>
  </si>
  <si>
    <t>211971110</t>
  </si>
  <si>
    <t>Zřízení opláštění žeber nebo trativodů geotextilií v rýze nebo zářezu sklonu do 1:2,5</t>
  </si>
  <si>
    <t>1,2*(25,2+128,1+8,4+24,1+57,75+36,75+8,4)</t>
  </si>
  <si>
    <t>211971110R</t>
  </si>
  <si>
    <t>geotextílie silniční separační 500 g/m2</t>
  </si>
  <si>
    <t>(1,2*(25,2+128,1+8,4+24,1+57,75+36,75+8,4))*1,05</t>
  </si>
  <si>
    <t>212752213</t>
  </si>
  <si>
    <t>Trativody drenážních trubek plastových flexibilních D do 160 mm  - položení drenážní trubky</t>
  </si>
  <si>
    <t>m</t>
  </si>
  <si>
    <t>(25,2+128,1+8,4+24,1+57,75+36,75+8,4)</t>
  </si>
  <si>
    <t>212752213R</t>
  </si>
  <si>
    <t>trubka drenážní PE D 125 mm</t>
  </si>
  <si>
    <t>(25,2+128,1+8,4+24,1+57,75+36,75+8,4)*1,05</t>
  </si>
  <si>
    <t>2 Základy a zvláštní zakládání</t>
  </si>
  <si>
    <t>R – položka</t>
  </si>
  <si>
    <t>Montáž ocelových vrat otevíravých, el. Ovládaných</t>
  </si>
  <si>
    <t>kus</t>
  </si>
  <si>
    <t>vrata ocelová otevíravá, el. Ovládaná, š. 3,5 m (vč. 15 ks dálkového ovládání)</t>
  </si>
  <si>
    <t>34 Stěny a příčky</t>
  </si>
  <si>
    <t>451573111</t>
  </si>
  <si>
    <t>Lože pod potrubí v otevřeném výkopu ze štěrkopísku</t>
  </si>
  <si>
    <t>kanalizace: (0,5*0,1*(13,65+2,1+40,95+9,45+27,3+11,55))</t>
  </si>
  <si>
    <t>4 Vodorovné konstrukce</t>
  </si>
  <si>
    <t>564851111</t>
  </si>
  <si>
    <t>Podklad ze štěrkodrtě ŠD tl 150 mm</t>
  </si>
  <si>
    <t>340,2+340,2+127,05+127,05+122,4+5,1+15,3+460,02+33,66+83,64</t>
  </si>
  <si>
    <t>565135111</t>
  </si>
  <si>
    <t>Asfaltový beton podkladní ACP16+ šířka do 3 m tl. 50 mm</t>
  </si>
  <si>
    <t>324+121+82</t>
  </si>
  <si>
    <t>573111113</t>
  </si>
  <si>
    <t>Postřik živičný infiltrační z asfaltu silničního v množství 1,50 kg/m2</t>
  </si>
  <si>
    <t>340,2+127,05+83,64</t>
  </si>
  <si>
    <t>573211111</t>
  </si>
  <si>
    <t>Postřik živičný spojovací z asfaltu v množství do 0,70 kg/m2</t>
  </si>
  <si>
    <t>577134221</t>
  </si>
  <si>
    <t>Asfaltový beton obrusná ACO11+ šířka přes 3 m tl. 40 mm</t>
  </si>
  <si>
    <t>596211133</t>
  </si>
  <si>
    <t>Kladení dlažby z betonových zámkových dlaždic komunikací pro pěší tl. 60 mm plochy nad 300 m2</t>
  </si>
  <si>
    <t>120+5+15+421+33</t>
  </si>
  <si>
    <t>596211133R</t>
  </si>
  <si>
    <t>betonová zámková dlažba 200x100x60 barva přírodní</t>
  </si>
  <si>
    <t>594*1,05</t>
  </si>
  <si>
    <t>5 Komunikace</t>
  </si>
  <si>
    <t>871313121</t>
  </si>
  <si>
    <t>Montáž potrubí kanalizačních trub z plastů z tvrdého PVC DN 150</t>
  </si>
  <si>
    <t>13,65+2,1+40,95+9,45+27,30+11,55</t>
  </si>
  <si>
    <t>110,3*1,1</t>
  </si>
  <si>
    <t>286152040</t>
  </si>
  <si>
    <t>potrubí PVC KG DN 150</t>
  </si>
  <si>
    <t>105*1,05</t>
  </si>
  <si>
    <t>895941111</t>
  </si>
  <si>
    <t>Zřízení vpusti kanalizační uliční z betonových dílců typ UV-50 normální vč. dodávky materiálu</t>
  </si>
  <si>
    <t>899331111</t>
  </si>
  <si>
    <t xml:space="preserve">Výšková úprava uličního vstupu zvýšením poklopu </t>
  </si>
  <si>
    <t>3</t>
  </si>
  <si>
    <t xml:space="preserve">Celkem za </t>
  </si>
  <si>
    <t>8 Trubní vedení</t>
  </si>
  <si>
    <t>Doplňující konstrukce práce pozemních komunikací</t>
  </si>
  <si>
    <t>916131213</t>
  </si>
  <si>
    <t>Osazení silničního obrubníku betonového stojatého s boční opěrou do lože z betonu prostého</t>
  </si>
  <si>
    <t>22,05+3,67+3,67+11,75+25,51+49,98+79,8+26,56</t>
  </si>
  <si>
    <t>916131213R</t>
  </si>
  <si>
    <t>obrubník betonový silniční 1000x150x250</t>
  </si>
  <si>
    <t>(22,05+3,67+3,67+11,75+25,51+49,98+79,8+26,56)*1,05</t>
  </si>
  <si>
    <t>916231213</t>
  </si>
  <si>
    <t>Osazení chodníkového obrubníku stojatého s boční opěrou z betonu do lože z betonu prostého</t>
  </si>
  <si>
    <t>15,33+34,33+10,5</t>
  </si>
  <si>
    <t>916231213R1</t>
  </si>
  <si>
    <t>obrubník betonový chodníkový 1000x80x250</t>
  </si>
  <si>
    <t>(15,33+34,33+10,5)*1,05</t>
  </si>
  <si>
    <t>916991121</t>
  </si>
  <si>
    <t xml:space="preserve">Lože pod obrubníky z betonu prostého </t>
  </si>
  <si>
    <t>(222,99*0,06)+(60,16*0,04)</t>
  </si>
  <si>
    <t>919112111</t>
  </si>
  <si>
    <t xml:space="preserve">Řezání dilatačních spár </t>
  </si>
  <si>
    <t>3,5+3,5</t>
  </si>
  <si>
    <t>919121132</t>
  </si>
  <si>
    <t>Utěsnění dilatačních spár zálivkou za studena</t>
  </si>
  <si>
    <t>935113111</t>
  </si>
  <si>
    <t>Osazení odvodňovacího žlabu s krycím roštem polymerbetonového šířky do 200 mm</t>
  </si>
  <si>
    <t>3,5</t>
  </si>
  <si>
    <t>R - položka</t>
  </si>
  <si>
    <t>Odvodňovací žlab z polymerbetonu š. 100 mm s nerezovým roštěm např. RONN SELF LINE 100, dl. 1m</t>
  </si>
  <si>
    <t>Odvodňovací žlab z polymerbetonu š. 100 mm s nerezovým roštěm např. RONN SELF LINE  100, dl. 0,5 m</t>
  </si>
  <si>
    <t>Odvodňovací žlab - čelní stěna</t>
  </si>
  <si>
    <t>Dodávka a pokládka el. kabelu pro připojení el. vrat vč. chráničky pro kabelové vedení</t>
  </si>
  <si>
    <t>35,7</t>
  </si>
  <si>
    <t>Dodávka a montáž VO (D+M sloupu VO, vč. vybavení a vč. elektrického vedení)</t>
  </si>
  <si>
    <t>91 Doplňující konstrukce práce pozemních komunikací</t>
  </si>
  <si>
    <t>997221551</t>
  </si>
  <si>
    <t>Vodorovná doprava suti po suchu do 1 km</t>
  </si>
  <si>
    <t>t</t>
  </si>
  <si>
    <t>32,8+178+224,25+158,59</t>
  </si>
  <si>
    <t>997221559</t>
  </si>
  <si>
    <t xml:space="preserve">Příplatek ZKD 1 km k vodorovné dopravě suti </t>
  </si>
  <si>
    <t>593,64*4</t>
  </si>
  <si>
    <t>997221611</t>
  </si>
  <si>
    <t>Nakládání suti na dopravní prostředky pro vodorovnou dopravu</t>
  </si>
  <si>
    <t>97 Prorážení otvorů a ostatní bourací práce</t>
  </si>
  <si>
    <t>998225111</t>
  </si>
  <si>
    <t>Přesun hmot pro pozemní komunikace s krytem živičným</t>
  </si>
  <si>
    <t>16,75+447,72+39,73+52,29+41,83+105,19+15,37</t>
  </si>
  <si>
    <t>99 Staveništní přesun hmot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</si>
</sst>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i/>
      <sz val="8"/>
      <color indexed="52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color indexed="53"/>
      <name val="Arial"/>
      <family val="2"/>
    </font>
    <font>
      <i/>
      <sz val="10"/>
      <color indexed="53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9" fillId="0" borderId="10" xfId="0" applyFont="1" applyBorder="1" applyAlignment="1">
      <alignment horizontal="center" vertical="top"/>
    </xf>
    <xf numFmtId="164" fontId="20" fillId="19" borderId="11" xfId="0" applyFont="1" applyFill="1" applyBorder="1" applyAlignment="1">
      <alignment horizontal="left"/>
    </xf>
    <xf numFmtId="164" fontId="21" fillId="19" borderId="12" xfId="0" applyFont="1" applyFill="1" applyBorder="1" applyAlignment="1">
      <alignment horizontal="center"/>
    </xf>
    <xf numFmtId="164" fontId="22" fillId="19" borderId="13" xfId="0" applyFont="1" applyFill="1" applyBorder="1" applyAlignment="1">
      <alignment horizontal="left"/>
    </xf>
    <xf numFmtId="164" fontId="21" fillId="19" borderId="14" xfId="0" applyFont="1" applyFill="1" applyBorder="1" applyAlignment="1">
      <alignment/>
    </xf>
    <xf numFmtId="165" fontId="21" fillId="19" borderId="15" xfId="0" applyNumberFormat="1" applyFont="1" applyFill="1" applyBorder="1" applyAlignment="1">
      <alignment horizontal="left"/>
    </xf>
    <xf numFmtId="164" fontId="1" fillId="0" borderId="16" xfId="0" applyFont="1" applyBorder="1" applyAlignment="1">
      <alignment/>
    </xf>
    <xf numFmtId="164" fontId="21" fillId="0" borderId="17" xfId="0" applyFont="1" applyBorder="1" applyAlignment="1">
      <alignment/>
    </xf>
    <xf numFmtId="164" fontId="21" fillId="0" borderId="18" xfId="0" applyFont="1" applyBorder="1" applyAlignment="1">
      <alignment/>
    </xf>
    <xf numFmtId="164" fontId="21" fillId="0" borderId="19" xfId="0" applyFont="1" applyFill="1" applyBorder="1" applyAlignment="1">
      <alignment/>
    </xf>
    <xf numFmtId="164" fontId="21" fillId="0" borderId="20" xfId="0" applyFont="1" applyFill="1" applyBorder="1" applyAlignment="1">
      <alignment horizontal="left"/>
    </xf>
    <xf numFmtId="164" fontId="20" fillId="0" borderId="16" xfId="0" applyFont="1" applyBorder="1" applyAlignment="1">
      <alignment/>
    </xf>
    <xf numFmtId="165" fontId="21" fillId="0" borderId="20" xfId="0" applyNumberFormat="1" applyFont="1" applyFill="1" applyBorder="1" applyAlignment="1">
      <alignment horizontal="left"/>
    </xf>
    <xf numFmtId="165" fontId="20" fillId="19" borderId="16" xfId="0" applyNumberFormat="1" applyFont="1" applyFill="1" applyBorder="1" applyAlignment="1">
      <alignment/>
    </xf>
    <xf numFmtId="165" fontId="1" fillId="19" borderId="17" xfId="0" applyNumberFormat="1" applyFont="1" applyFill="1" applyBorder="1" applyAlignment="1">
      <alignment/>
    </xf>
    <xf numFmtId="164" fontId="20" fillId="19" borderId="18" xfId="0" applyFont="1" applyFill="1" applyBorder="1" applyAlignment="1">
      <alignment/>
    </xf>
    <xf numFmtId="164" fontId="1" fillId="19" borderId="18" xfId="0" applyFont="1" applyFill="1" applyBorder="1" applyAlignment="1">
      <alignment/>
    </xf>
    <xf numFmtId="164" fontId="1" fillId="19" borderId="17" xfId="0" applyFont="1" applyFill="1" applyBorder="1" applyAlignment="1">
      <alignment/>
    </xf>
    <xf numFmtId="164" fontId="21" fillId="19" borderId="19" xfId="0" applyFont="1" applyFill="1" applyBorder="1" applyAlignment="1">
      <alignment/>
    </xf>
    <xf numFmtId="164" fontId="21" fillId="19" borderId="20" xfId="0" applyFont="1" applyFill="1" applyBorder="1" applyAlignment="1">
      <alignment horizontal="left"/>
    </xf>
    <xf numFmtId="166" fontId="21" fillId="0" borderId="20" xfId="0" applyNumberFormat="1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20" fillId="19" borderId="16" xfId="0" applyFont="1" applyFill="1" applyBorder="1" applyAlignment="1">
      <alignment/>
    </xf>
    <xf numFmtId="164" fontId="20" fillId="19" borderId="18" xfId="0" applyFont="1" applyFill="1" applyBorder="1" applyAlignment="1">
      <alignment/>
    </xf>
    <xf numFmtId="164" fontId="1" fillId="19" borderId="0" xfId="0" applyFont="1" applyFill="1" applyBorder="1" applyAlignment="1">
      <alignment/>
    </xf>
    <xf numFmtId="165" fontId="21" fillId="19" borderId="19" xfId="0" applyNumberFormat="1" applyFont="1" applyFill="1" applyBorder="1" applyAlignment="1">
      <alignment horizontal="left"/>
    </xf>
    <xf numFmtId="166" fontId="21" fillId="19" borderId="20" xfId="0" applyNumberFormat="1" applyFont="1" applyFill="1" applyBorder="1" applyAlignment="1">
      <alignment horizontal="left"/>
    </xf>
    <xf numFmtId="164" fontId="21" fillId="0" borderId="21" xfId="0" applyFont="1" applyBorder="1" applyAlignment="1">
      <alignment/>
    </xf>
    <xf numFmtId="164" fontId="21" fillId="0" borderId="22" xfId="0" applyFont="1" applyBorder="1" applyAlignment="1">
      <alignment horizontal="left"/>
    </xf>
    <xf numFmtId="164" fontId="21" fillId="0" borderId="19" xfId="0" applyNumberFormat="1" applyFont="1" applyFill="1" applyBorder="1" applyAlignment="1">
      <alignment/>
    </xf>
    <xf numFmtId="164" fontId="21" fillId="0" borderId="23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1" fillId="0" borderId="19" xfId="0" applyFont="1" applyBorder="1" applyAlignment="1">
      <alignment/>
    </xf>
    <xf numFmtId="164" fontId="21" fillId="0" borderId="23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21" fillId="0" borderId="19" xfId="0" applyFont="1" applyBorder="1" applyAlignment="1">
      <alignment horizontal="left"/>
    </xf>
    <xf numFmtId="164" fontId="21" fillId="0" borderId="19" xfId="0" applyFont="1" applyFill="1" applyBorder="1" applyAlignment="1">
      <alignment/>
    </xf>
    <xf numFmtId="164" fontId="21" fillId="0" borderId="2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1" fillId="0" borderId="19" xfId="0" applyFont="1" applyBorder="1" applyAlignment="1">
      <alignment/>
    </xf>
    <xf numFmtId="164" fontId="21" fillId="0" borderId="23" xfId="0" applyFont="1" applyBorder="1" applyAlignment="1">
      <alignment/>
    </xf>
    <xf numFmtId="166" fontId="1" fillId="0" borderId="0" xfId="0" applyNumberFormat="1" applyFont="1" applyAlignment="1">
      <alignment/>
    </xf>
    <xf numFmtId="164" fontId="21" fillId="0" borderId="16" xfId="0" applyFont="1" applyBorder="1" applyAlignment="1">
      <alignment/>
    </xf>
    <xf numFmtId="164" fontId="21" fillId="0" borderId="19" xfId="0" applyFont="1" applyBorder="1" applyAlignment="1">
      <alignment horizontal="center"/>
    </xf>
    <xf numFmtId="164" fontId="21" fillId="0" borderId="14" xfId="0" applyFont="1" applyBorder="1" applyAlignment="1">
      <alignment horizontal="left"/>
    </xf>
    <xf numFmtId="164" fontId="21" fillId="0" borderId="24" xfId="0" applyFont="1" applyBorder="1" applyAlignment="1">
      <alignment horizontal="left"/>
    </xf>
    <xf numFmtId="164" fontId="19" fillId="0" borderId="25" xfId="0" applyFont="1" applyBorder="1" applyAlignment="1">
      <alignment horizontal="center" vertical="center"/>
    </xf>
    <xf numFmtId="164" fontId="20" fillId="19" borderId="26" xfId="0" applyFont="1" applyFill="1" applyBorder="1" applyAlignment="1">
      <alignment horizontal="left"/>
    </xf>
    <xf numFmtId="164" fontId="1" fillId="19" borderId="27" xfId="0" applyFont="1" applyFill="1" applyBorder="1" applyAlignment="1">
      <alignment horizontal="left"/>
    </xf>
    <xf numFmtId="164" fontId="1" fillId="19" borderId="28" xfId="0" applyFont="1" applyFill="1" applyBorder="1" applyAlignment="1">
      <alignment horizontal="center"/>
    </xf>
    <xf numFmtId="164" fontId="20" fillId="19" borderId="28" xfId="0" applyFont="1" applyFill="1" applyBorder="1" applyAlignment="1">
      <alignment horizontal="center"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11" xfId="0" applyFont="1" applyBorder="1" applyAlignment="1">
      <alignment/>
    </xf>
    <xf numFmtId="166" fontId="1" fillId="0" borderId="13" xfId="0" applyNumberFormat="1" applyFont="1" applyBorder="1" applyAlignment="1">
      <alignment/>
    </xf>
    <xf numFmtId="164" fontId="1" fillId="0" borderId="12" xfId="0" applyFont="1" applyBorder="1" applyAlignment="1">
      <alignment/>
    </xf>
    <xf numFmtId="166" fontId="1" fillId="0" borderId="18" xfId="0" applyNumberFormat="1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31" xfId="0" applyFont="1" applyBorder="1" applyAlignment="1">
      <alignment/>
    </xf>
    <xf numFmtId="164" fontId="1" fillId="0" borderId="30" xfId="0" applyFont="1" applyBorder="1" applyAlignment="1">
      <alignment shrinkToFit="1"/>
    </xf>
    <xf numFmtId="164" fontId="1" fillId="0" borderId="32" xfId="0" applyFont="1" applyBorder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 horizontal="center" shrinkToFit="1"/>
    </xf>
    <xf numFmtId="166" fontId="1" fillId="0" borderId="35" xfId="0" applyNumberFormat="1" applyFont="1" applyBorder="1" applyAlignment="1">
      <alignment/>
    </xf>
    <xf numFmtId="164" fontId="1" fillId="0" borderId="36" xfId="0" applyFont="1" applyBorder="1" applyAlignment="1">
      <alignment/>
    </xf>
    <xf numFmtId="166" fontId="1" fillId="0" borderId="37" xfId="0" applyNumberFormat="1" applyFont="1" applyBorder="1" applyAlignment="1">
      <alignment/>
    </xf>
    <xf numFmtId="164" fontId="1" fillId="0" borderId="38" xfId="0" applyFont="1" applyBorder="1" applyAlignment="1">
      <alignment/>
    </xf>
    <xf numFmtId="164" fontId="20" fillId="19" borderId="11" xfId="0" applyFont="1" applyFill="1" applyBorder="1" applyAlignment="1">
      <alignment/>
    </xf>
    <xf numFmtId="164" fontId="20" fillId="19" borderId="13" xfId="0" applyFont="1" applyFill="1" applyBorder="1" applyAlignment="1">
      <alignment/>
    </xf>
    <xf numFmtId="164" fontId="20" fillId="19" borderId="12" xfId="0" applyFont="1" applyFill="1" applyBorder="1" applyAlignment="1">
      <alignment/>
    </xf>
    <xf numFmtId="164" fontId="20" fillId="19" borderId="39" xfId="0" applyFont="1" applyFill="1" applyBorder="1" applyAlignment="1">
      <alignment/>
    </xf>
    <xf numFmtId="164" fontId="20" fillId="19" borderId="40" xfId="0" applyFont="1" applyFill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44" xfId="0" applyFont="1" applyBorder="1" applyAlignment="1">
      <alignment/>
    </xf>
    <xf numFmtId="164" fontId="1" fillId="0" borderId="45" xfId="0" applyFont="1" applyBorder="1" applyAlignment="1">
      <alignment/>
    </xf>
    <xf numFmtId="164" fontId="1" fillId="0" borderId="46" xfId="0" applyFont="1" applyBorder="1" applyAlignment="1">
      <alignment/>
    </xf>
    <xf numFmtId="164" fontId="1" fillId="0" borderId="47" xfId="0" applyFont="1" applyBorder="1" applyAlignment="1">
      <alignment/>
    </xf>
    <xf numFmtId="168" fontId="1" fillId="0" borderId="48" xfId="0" applyNumberFormat="1" applyFont="1" applyBorder="1" applyAlignment="1">
      <alignment horizontal="right"/>
    </xf>
    <xf numFmtId="164" fontId="1" fillId="0" borderId="48" xfId="0" applyFont="1" applyBorder="1" applyAlignment="1">
      <alignment/>
    </xf>
    <xf numFmtId="169" fontId="1" fillId="0" borderId="20" xfId="0" applyNumberFormat="1" applyFont="1" applyBorder="1" applyAlignment="1">
      <alignment horizontal="right" indent="2"/>
    </xf>
    <xf numFmtId="164" fontId="1" fillId="0" borderId="18" xfId="0" applyFont="1" applyBorder="1" applyAlignment="1">
      <alignment/>
    </xf>
    <xf numFmtId="168" fontId="1" fillId="0" borderId="17" xfId="0" applyNumberFormat="1" applyFont="1" applyBorder="1" applyAlignment="1">
      <alignment horizontal="right"/>
    </xf>
    <xf numFmtId="164" fontId="23" fillId="19" borderId="36" xfId="0" applyFont="1" applyFill="1" applyBorder="1" applyAlignment="1">
      <alignment/>
    </xf>
    <xf numFmtId="164" fontId="23" fillId="19" borderId="37" xfId="0" applyFont="1" applyFill="1" applyBorder="1" applyAlignment="1">
      <alignment/>
    </xf>
    <xf numFmtId="164" fontId="23" fillId="19" borderId="38" xfId="0" applyFont="1" applyFill="1" applyBorder="1" applyAlignment="1">
      <alignment/>
    </xf>
    <xf numFmtId="169" fontId="23" fillId="19" borderId="35" xfId="0" applyNumberFormat="1" applyFont="1" applyFill="1" applyBorder="1" applyAlignment="1">
      <alignment horizontal="right" indent="2"/>
    </xf>
    <xf numFmtId="164" fontId="23" fillId="0" borderId="0" xfId="0" applyFont="1" applyAlignment="1">
      <alignment/>
    </xf>
    <xf numFmtId="164" fontId="1" fillId="0" borderId="0" xfId="0" applyFont="1" applyAlignment="1">
      <alignment/>
    </xf>
    <xf numFmtId="164" fontId="24" fillId="0" borderId="0" xfId="0" applyFont="1" applyBorder="1" applyAlignment="1">
      <alignment horizontal="left" vertical="top" wrapText="1"/>
    </xf>
    <xf numFmtId="164" fontId="1" fillId="0" borderId="0" xfId="0" applyFont="1" applyAlignment="1">
      <alignment vertical="top" wrapText="1"/>
    </xf>
    <xf numFmtId="164" fontId="1" fillId="0" borderId="0" xfId="0" applyFont="1" applyBorder="1" applyAlignment="1">
      <alignment horizontal="left" wrapText="1"/>
    </xf>
    <xf numFmtId="164" fontId="1" fillId="0" borderId="49" xfId="46" applyFont="1" applyBorder="1" applyAlignment="1">
      <alignment horizontal="center"/>
      <protection/>
    </xf>
    <xf numFmtId="164" fontId="20" fillId="0" borderId="50" xfId="46" applyFont="1" applyBorder="1">
      <alignment/>
      <protection/>
    </xf>
    <xf numFmtId="164" fontId="1" fillId="0" borderId="50" xfId="46" applyFont="1" applyBorder="1">
      <alignment/>
      <protection/>
    </xf>
    <xf numFmtId="164" fontId="1" fillId="0" borderId="50" xfId="46" applyFont="1" applyBorder="1" applyAlignment="1">
      <alignment horizontal="right"/>
      <protection/>
    </xf>
    <xf numFmtId="164" fontId="1" fillId="0" borderId="51" xfId="46" applyFont="1" applyBorder="1">
      <alignment/>
      <protection/>
    </xf>
    <xf numFmtId="164" fontId="1" fillId="0" borderId="50" xfId="0" applyNumberFormat="1" applyFont="1" applyBorder="1" applyAlignment="1">
      <alignment horizontal="left"/>
    </xf>
    <xf numFmtId="164" fontId="1" fillId="0" borderId="52" xfId="0" applyNumberFormat="1" applyFont="1" applyBorder="1" applyAlignment="1">
      <alignment/>
    </xf>
    <xf numFmtId="164" fontId="1" fillId="0" borderId="53" xfId="46" applyFont="1" applyBorder="1" applyAlignment="1">
      <alignment horizontal="center"/>
      <protection/>
    </xf>
    <xf numFmtId="164" fontId="20" fillId="0" borderId="54" xfId="46" applyFont="1" applyBorder="1">
      <alignment/>
      <protection/>
    </xf>
    <xf numFmtId="164" fontId="1" fillId="0" borderId="54" xfId="46" applyFont="1" applyBorder="1">
      <alignment/>
      <protection/>
    </xf>
    <xf numFmtId="164" fontId="1" fillId="0" borderId="54" xfId="46" applyFont="1" applyBorder="1" applyAlignment="1">
      <alignment horizontal="right"/>
      <protection/>
    </xf>
    <xf numFmtId="164" fontId="1" fillId="0" borderId="55" xfId="46" applyFont="1" applyBorder="1" applyAlignment="1">
      <alignment horizontal="left"/>
      <protection/>
    </xf>
    <xf numFmtId="165" fontId="19" fillId="0" borderId="0" xfId="0" applyNumberFormat="1" applyFont="1" applyBorder="1" applyAlignment="1">
      <alignment horizontal="center"/>
    </xf>
    <xf numFmtId="165" fontId="20" fillId="19" borderId="26" xfId="0" applyNumberFormat="1" applyFont="1" applyFill="1" applyBorder="1" applyAlignment="1">
      <alignment horizontal="center"/>
    </xf>
    <xf numFmtId="164" fontId="20" fillId="19" borderId="27" xfId="0" applyFont="1" applyFill="1" applyBorder="1" applyAlignment="1">
      <alignment horizontal="center"/>
    </xf>
    <xf numFmtId="164" fontId="20" fillId="19" borderId="56" xfId="0" applyFont="1" applyFill="1" applyBorder="1" applyAlignment="1">
      <alignment horizontal="center"/>
    </xf>
    <xf numFmtId="164" fontId="20" fillId="19" borderId="57" xfId="0" applyFont="1" applyFill="1" applyBorder="1" applyAlignment="1">
      <alignment horizontal="center"/>
    </xf>
    <xf numFmtId="164" fontId="20" fillId="19" borderId="58" xfId="0" applyFont="1" applyFill="1" applyBorder="1" applyAlignment="1">
      <alignment horizontal="center"/>
    </xf>
    <xf numFmtId="165" fontId="21" fillId="0" borderId="33" xfId="0" applyNumberFormat="1" applyFont="1" applyBorder="1" applyAlignment="1">
      <alignment/>
    </xf>
    <xf numFmtId="164" fontId="21" fillId="0" borderId="0" xfId="0" applyFont="1" applyBorder="1" applyAlignment="1">
      <alignment/>
    </xf>
    <xf numFmtId="166" fontId="1" fillId="0" borderId="43" xfId="0" applyNumberFormat="1" applyFont="1" applyBorder="1" applyAlignment="1">
      <alignment/>
    </xf>
    <xf numFmtId="166" fontId="1" fillId="0" borderId="41" xfId="0" applyNumberFormat="1" applyFont="1" applyBorder="1" applyAlignment="1">
      <alignment/>
    </xf>
    <xf numFmtId="166" fontId="1" fillId="0" borderId="59" xfId="0" applyNumberFormat="1" applyFont="1" applyBorder="1" applyAlignment="1">
      <alignment/>
    </xf>
    <xf numFmtId="166" fontId="1" fillId="0" borderId="60" xfId="0" applyNumberFormat="1" applyFont="1" applyBorder="1" applyAlignment="1">
      <alignment/>
    </xf>
    <xf numFmtId="164" fontId="20" fillId="19" borderId="26" xfId="0" applyFont="1" applyFill="1" applyBorder="1" applyAlignment="1">
      <alignment/>
    </xf>
    <xf numFmtId="164" fontId="20" fillId="19" borderId="27" xfId="0" applyFont="1" applyFill="1" applyBorder="1" applyAlignment="1">
      <alignment/>
    </xf>
    <xf numFmtId="166" fontId="20" fillId="19" borderId="28" xfId="0" applyNumberFormat="1" applyFont="1" applyFill="1" applyBorder="1" applyAlignment="1">
      <alignment/>
    </xf>
    <xf numFmtId="166" fontId="20" fillId="19" borderId="56" xfId="0" applyNumberFormat="1" applyFont="1" applyFill="1" applyBorder="1" applyAlignment="1">
      <alignment/>
    </xf>
    <xf numFmtId="166" fontId="20" fillId="19" borderId="57" xfId="0" applyNumberFormat="1" applyFont="1" applyFill="1" applyBorder="1" applyAlignment="1">
      <alignment/>
    </xf>
    <xf numFmtId="166" fontId="20" fillId="19" borderId="58" xfId="0" applyNumberFormat="1" applyFont="1" applyFill="1" applyBorder="1" applyAlignment="1">
      <alignment/>
    </xf>
    <xf numFmtId="164" fontId="20" fillId="0" borderId="0" xfId="0" applyFont="1" applyAlignment="1">
      <alignment/>
    </xf>
    <xf numFmtId="166" fontId="21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1" fillId="0" borderId="0" xfId="46" applyFont="1">
      <alignment/>
      <protection/>
    </xf>
    <xf numFmtId="164" fontId="1" fillId="0" borderId="0" xfId="46" applyFont="1" applyAlignment="1">
      <alignment horizontal="right"/>
      <protection/>
    </xf>
    <xf numFmtId="164" fontId="25" fillId="0" borderId="0" xfId="46" applyFont="1" applyBorder="1" applyAlignment="1">
      <alignment horizontal="center"/>
      <protection/>
    </xf>
    <xf numFmtId="164" fontId="26" fillId="0" borderId="0" xfId="46" applyFont="1" applyAlignment="1">
      <alignment horizontal="center"/>
      <protection/>
    </xf>
    <xf numFmtId="164" fontId="27" fillId="0" borderId="0" xfId="46" applyFont="1" applyAlignment="1">
      <alignment horizontal="center"/>
      <protection/>
    </xf>
    <xf numFmtId="164" fontId="27" fillId="0" borderId="0" xfId="46" applyFont="1" applyAlignment="1">
      <alignment horizontal="right"/>
      <protection/>
    </xf>
    <xf numFmtId="164" fontId="21" fillId="0" borderId="51" xfId="46" applyFont="1" applyBorder="1" applyAlignment="1">
      <alignment horizontal="right"/>
      <protection/>
    </xf>
    <xf numFmtId="164" fontId="1" fillId="0" borderId="50" xfId="46" applyFont="1" applyBorder="1" applyAlignment="1">
      <alignment horizontal="left"/>
      <protection/>
    </xf>
    <xf numFmtId="164" fontId="1" fillId="0" borderId="52" xfId="46" applyFont="1" applyBorder="1">
      <alignment/>
      <protection/>
    </xf>
    <xf numFmtId="165" fontId="1" fillId="0" borderId="53" xfId="46" applyNumberFormat="1" applyFont="1" applyBorder="1" applyAlignment="1">
      <alignment horizontal="center"/>
      <protection/>
    </xf>
    <xf numFmtId="164" fontId="1" fillId="0" borderId="55" xfId="46" applyFont="1" applyBorder="1" applyAlignment="1">
      <alignment horizontal="center" shrinkToFit="1"/>
      <protection/>
    </xf>
    <xf numFmtId="164" fontId="21" fillId="0" borderId="0" xfId="46" applyFont="1">
      <alignment/>
      <protection/>
    </xf>
    <xf numFmtId="164" fontId="1" fillId="0" borderId="0" xfId="46" applyFont="1" applyAlignment="1">
      <alignment/>
      <protection/>
    </xf>
    <xf numFmtId="165" fontId="21" fillId="19" borderId="19" xfId="46" applyNumberFormat="1" applyFont="1" applyFill="1" applyBorder="1">
      <alignment/>
      <protection/>
    </xf>
    <xf numFmtId="164" fontId="21" fillId="19" borderId="17" xfId="46" applyFont="1" applyFill="1" applyBorder="1" applyAlignment="1">
      <alignment horizontal="center"/>
      <protection/>
    </xf>
    <xf numFmtId="164" fontId="21" fillId="19" borderId="17" xfId="46" applyNumberFormat="1" applyFont="1" applyFill="1" applyBorder="1" applyAlignment="1">
      <alignment horizontal="center"/>
      <protection/>
    </xf>
    <xf numFmtId="164" fontId="21" fillId="19" borderId="19" xfId="46" applyFont="1" applyFill="1" applyBorder="1" applyAlignment="1">
      <alignment horizontal="center"/>
      <protection/>
    </xf>
    <xf numFmtId="164" fontId="20" fillId="0" borderId="59" xfId="46" applyFont="1" applyBorder="1" applyAlignment="1">
      <alignment horizontal="center"/>
      <protection/>
    </xf>
    <xf numFmtId="165" fontId="20" fillId="0" borderId="59" xfId="46" applyNumberFormat="1" applyFont="1" applyBorder="1" applyAlignment="1">
      <alignment horizontal="left"/>
      <protection/>
    </xf>
    <xf numFmtId="164" fontId="20" fillId="0" borderId="22" xfId="46" applyFont="1" applyBorder="1">
      <alignment/>
      <protection/>
    </xf>
    <xf numFmtId="164" fontId="1" fillId="0" borderId="18" xfId="46" applyFont="1" applyBorder="1" applyAlignment="1">
      <alignment horizontal="center"/>
      <protection/>
    </xf>
    <xf numFmtId="164" fontId="1" fillId="0" borderId="18" xfId="46" applyNumberFormat="1" applyFont="1" applyBorder="1" applyAlignment="1">
      <alignment horizontal="right"/>
      <protection/>
    </xf>
    <xf numFmtId="164" fontId="1" fillId="0" borderId="17" xfId="46" applyNumberFormat="1" applyFont="1" applyBorder="1">
      <alignment/>
      <protection/>
    </xf>
    <xf numFmtId="164" fontId="24" fillId="0" borderId="61" xfId="46" applyFont="1" applyFill="1" applyBorder="1" applyAlignment="1">
      <alignment horizontal="center" vertical="top"/>
      <protection/>
    </xf>
    <xf numFmtId="165" fontId="28" fillId="0" borderId="61" xfId="0" applyNumberFormat="1" applyFont="1" applyFill="1" applyBorder="1" applyAlignment="1">
      <alignment horizontal="left" vertical="center"/>
    </xf>
    <xf numFmtId="165" fontId="28" fillId="0" borderId="61" xfId="0" applyNumberFormat="1" applyFont="1" applyFill="1" applyBorder="1" applyAlignment="1">
      <alignment horizontal="left" vertical="center" wrapText="1"/>
    </xf>
    <xf numFmtId="165" fontId="24" fillId="0" borderId="61" xfId="46" applyNumberFormat="1" applyFont="1" applyFill="1" applyBorder="1" applyAlignment="1">
      <alignment horizontal="center" shrinkToFit="1"/>
      <protection/>
    </xf>
    <xf numFmtId="170" fontId="24" fillId="0" borderId="61" xfId="46" applyNumberFormat="1" applyFont="1" applyFill="1" applyBorder="1" applyAlignment="1">
      <alignment horizontal="right"/>
      <protection/>
    </xf>
    <xf numFmtId="170" fontId="24" fillId="0" borderId="61" xfId="46" applyNumberFormat="1" applyFont="1" applyFill="1" applyBorder="1">
      <alignment/>
      <protection/>
    </xf>
    <xf numFmtId="164" fontId="1" fillId="0" borderId="0" xfId="46" applyFont="1" applyFill="1">
      <alignment/>
      <protection/>
    </xf>
    <xf numFmtId="164" fontId="0" fillId="0" borderId="0" xfId="0" applyFill="1" applyAlignment="1">
      <alignment/>
    </xf>
    <xf numFmtId="164" fontId="29" fillId="0" borderId="59" xfId="46" applyFont="1" applyFill="1" applyBorder="1" applyAlignment="1">
      <alignment horizontal="center" vertical="top"/>
      <protection/>
    </xf>
    <xf numFmtId="165" fontId="29" fillId="0" borderId="59" xfId="0" applyNumberFormat="1" applyFont="1" applyFill="1" applyBorder="1" applyAlignment="1">
      <alignment horizontal="left" vertical="center"/>
    </xf>
    <xf numFmtId="165" fontId="29" fillId="0" borderId="14" xfId="0" applyNumberFormat="1" applyFont="1" applyFill="1" applyBorder="1" applyAlignment="1">
      <alignment horizontal="left" vertical="center" wrapText="1"/>
    </xf>
    <xf numFmtId="165" fontId="29" fillId="0" borderId="59" xfId="46" applyNumberFormat="1" applyFont="1" applyFill="1" applyBorder="1" applyAlignment="1">
      <alignment horizontal="center" shrinkToFit="1"/>
      <protection/>
    </xf>
    <xf numFmtId="170" fontId="29" fillId="0" borderId="59" xfId="46" applyNumberFormat="1" applyFont="1" applyFill="1" applyBorder="1" applyAlignment="1">
      <alignment horizontal="right"/>
      <protection/>
    </xf>
    <xf numFmtId="170" fontId="29" fillId="0" borderId="59" xfId="46" applyNumberFormat="1" applyFont="1" applyFill="1" applyBorder="1">
      <alignment/>
      <protection/>
    </xf>
    <xf numFmtId="165" fontId="24" fillId="0" borderId="61" xfId="46" applyNumberFormat="1" applyFont="1" applyFill="1" applyBorder="1" applyAlignment="1">
      <alignment horizontal="left" vertical="top"/>
      <protection/>
    </xf>
    <xf numFmtId="164" fontId="24" fillId="0" borderId="61" xfId="46" applyFont="1" applyFill="1" applyBorder="1" applyAlignment="1">
      <alignment vertical="top" wrapText="1"/>
      <protection/>
    </xf>
    <xf numFmtId="164" fontId="30" fillId="0" borderId="0" xfId="46" applyFont="1" applyFill="1">
      <alignment/>
      <protection/>
    </xf>
    <xf numFmtId="165" fontId="29" fillId="0" borderId="59" xfId="0" applyNumberFormat="1" applyFont="1" applyFill="1" applyBorder="1" applyAlignment="1">
      <alignment horizontal="left" vertical="center" wrapText="1"/>
    </xf>
    <xf numFmtId="164" fontId="31" fillId="0" borderId="61" xfId="46" applyFont="1" applyFill="1" applyBorder="1" applyAlignment="1">
      <alignment horizontal="center" vertical="top"/>
      <protection/>
    </xf>
    <xf numFmtId="165" fontId="31" fillId="0" borderId="61" xfId="46" applyNumberFormat="1" applyFont="1" applyFill="1" applyBorder="1" applyAlignment="1">
      <alignment horizontal="left" vertical="top"/>
      <protection/>
    </xf>
    <xf numFmtId="164" fontId="31" fillId="0" borderId="61" xfId="46" applyFont="1" applyFill="1" applyBorder="1" applyAlignment="1">
      <alignment vertical="top" wrapText="1"/>
      <protection/>
    </xf>
    <xf numFmtId="165" fontId="31" fillId="0" borderId="61" xfId="46" applyNumberFormat="1" applyFont="1" applyFill="1" applyBorder="1" applyAlignment="1">
      <alignment horizontal="center" shrinkToFit="1"/>
      <protection/>
    </xf>
    <xf numFmtId="170" fontId="31" fillId="0" borderId="61" xfId="46" applyNumberFormat="1" applyFont="1" applyFill="1" applyBorder="1" applyAlignment="1">
      <alignment horizontal="right"/>
      <protection/>
    </xf>
    <xf numFmtId="170" fontId="31" fillId="0" borderId="61" xfId="46" applyNumberFormat="1" applyFont="1" applyFill="1" applyBorder="1">
      <alignment/>
      <protection/>
    </xf>
    <xf numFmtId="164" fontId="32" fillId="0" borderId="0" xfId="46" applyFont="1" applyFill="1">
      <alignment/>
      <protection/>
    </xf>
    <xf numFmtId="164" fontId="1" fillId="19" borderId="19" xfId="46" applyFont="1" applyFill="1" applyBorder="1" applyAlignment="1">
      <alignment horizontal="center"/>
      <protection/>
    </xf>
    <xf numFmtId="165" fontId="33" fillId="19" borderId="19" xfId="46" applyNumberFormat="1" applyFont="1" applyFill="1" applyBorder="1" applyAlignment="1">
      <alignment horizontal="left"/>
      <protection/>
    </xf>
    <xf numFmtId="164" fontId="33" fillId="19" borderId="22" xfId="46" applyFont="1" applyFill="1" applyBorder="1">
      <alignment/>
      <protection/>
    </xf>
    <xf numFmtId="164" fontId="1" fillId="19" borderId="18" xfId="46" applyFont="1" applyFill="1" applyBorder="1" applyAlignment="1">
      <alignment horizontal="center"/>
      <protection/>
    </xf>
    <xf numFmtId="170" fontId="1" fillId="19" borderId="18" xfId="46" applyNumberFormat="1" applyFont="1" applyFill="1" applyBorder="1" applyAlignment="1">
      <alignment horizontal="right"/>
      <protection/>
    </xf>
    <xf numFmtId="170" fontId="1" fillId="19" borderId="17" xfId="46" applyNumberFormat="1" applyFont="1" applyFill="1" applyBorder="1" applyAlignment="1">
      <alignment horizontal="right"/>
      <protection/>
    </xf>
    <xf numFmtId="170" fontId="20" fillId="19" borderId="19" xfId="46" applyNumberFormat="1" applyFont="1" applyFill="1" applyBorder="1">
      <alignment/>
      <protection/>
    </xf>
    <xf numFmtId="166" fontId="1" fillId="0" borderId="0" xfId="46" applyNumberFormat="1" applyFont="1">
      <alignment/>
      <protection/>
    </xf>
    <xf numFmtId="164" fontId="20" fillId="0" borderId="59" xfId="46" applyFont="1" applyFill="1" applyBorder="1" applyAlignment="1">
      <alignment horizontal="center"/>
      <protection/>
    </xf>
    <xf numFmtId="165" fontId="20" fillId="0" borderId="59" xfId="46" applyNumberFormat="1" applyFont="1" applyFill="1" applyBorder="1" applyAlignment="1">
      <alignment horizontal="left"/>
      <protection/>
    </xf>
    <xf numFmtId="164" fontId="20" fillId="0" borderId="22" xfId="46" applyFont="1" applyFill="1" applyBorder="1">
      <alignment/>
      <protection/>
    </xf>
    <xf numFmtId="164" fontId="1" fillId="0" borderId="18" xfId="46" applyFont="1" applyFill="1" applyBorder="1" applyAlignment="1">
      <alignment horizontal="center"/>
      <protection/>
    </xf>
    <xf numFmtId="164" fontId="1" fillId="0" borderId="18" xfId="46" applyNumberFormat="1" applyFont="1" applyFill="1" applyBorder="1" applyAlignment="1">
      <alignment horizontal="right"/>
      <protection/>
    </xf>
    <xf numFmtId="164" fontId="1" fillId="0" borderId="17" xfId="46" applyNumberFormat="1" applyFont="1" applyFill="1" applyBorder="1">
      <alignment/>
      <protection/>
    </xf>
    <xf numFmtId="164" fontId="1" fillId="0" borderId="0" xfId="46" applyFont="1" applyFill="1" applyBorder="1">
      <alignment/>
      <protection/>
    </xf>
    <xf numFmtId="164" fontId="30" fillId="0" borderId="0" xfId="46" applyFont="1" applyFill="1" applyBorder="1">
      <alignment/>
      <protection/>
    </xf>
    <xf numFmtId="164" fontId="34" fillId="0" borderId="14" xfId="46" applyFont="1" applyFill="1" applyBorder="1" applyAlignment="1">
      <alignment horizontal="center" vertical="top"/>
      <protection/>
    </xf>
    <xf numFmtId="165" fontId="34" fillId="0" borderId="14" xfId="46" applyNumberFormat="1" applyFont="1" applyFill="1" applyBorder="1" applyAlignment="1">
      <alignment horizontal="left" vertical="top"/>
      <protection/>
    </xf>
    <xf numFmtId="165" fontId="34" fillId="0" borderId="14" xfId="46" applyNumberFormat="1" applyFont="1" applyFill="1" applyBorder="1" applyAlignment="1">
      <alignment horizontal="center" shrinkToFit="1"/>
      <protection/>
    </xf>
    <xf numFmtId="170" fontId="34" fillId="0" borderId="14" xfId="46" applyNumberFormat="1" applyFont="1" applyFill="1" applyBorder="1" applyAlignment="1">
      <alignment horizontal="right"/>
      <protection/>
    </xf>
    <xf numFmtId="170" fontId="34" fillId="0" borderId="14" xfId="46" applyNumberFormat="1" applyFont="1" applyFill="1" applyBorder="1">
      <alignment/>
      <protection/>
    </xf>
    <xf numFmtId="164" fontId="35" fillId="0" borderId="0" xfId="46" applyFont="1" applyFill="1">
      <alignment/>
      <protection/>
    </xf>
    <xf numFmtId="164" fontId="32" fillId="0" borderId="0" xfId="46" applyFont="1" applyFill="1" applyBorder="1">
      <alignment/>
      <protection/>
    </xf>
    <xf numFmtId="170" fontId="29" fillId="0" borderId="14" xfId="46" applyNumberFormat="1" applyFont="1" applyFill="1" applyBorder="1" applyAlignment="1">
      <alignment horizontal="right"/>
      <protection/>
    </xf>
    <xf numFmtId="166" fontId="1" fillId="0" borderId="0" xfId="46" applyNumberFormat="1" applyFont="1" applyFill="1">
      <alignment/>
      <protection/>
    </xf>
    <xf numFmtId="164" fontId="20" fillId="0" borderId="61" xfId="46" applyFont="1" applyBorder="1" applyAlignment="1">
      <alignment horizontal="center"/>
      <protection/>
    </xf>
    <xf numFmtId="165" fontId="20" fillId="0" borderId="61" xfId="46" applyNumberFormat="1" applyFont="1" applyBorder="1" applyAlignment="1">
      <alignment horizontal="left"/>
      <protection/>
    </xf>
    <xf numFmtId="164" fontId="20" fillId="0" borderId="19" xfId="46" applyFont="1" applyBorder="1">
      <alignment/>
      <protection/>
    </xf>
    <xf numFmtId="164" fontId="1" fillId="0" borderId="19" xfId="46" applyFont="1" applyBorder="1" applyAlignment="1">
      <alignment horizontal="center"/>
      <protection/>
    </xf>
    <xf numFmtId="164" fontId="1" fillId="0" borderId="19" xfId="46" applyNumberFormat="1" applyFont="1" applyBorder="1" applyAlignment="1">
      <alignment horizontal="right"/>
      <protection/>
    </xf>
    <xf numFmtId="164" fontId="1" fillId="0" borderId="19" xfId="46" applyNumberFormat="1" applyFont="1" applyBorder="1">
      <alignment/>
      <protection/>
    </xf>
    <xf numFmtId="164" fontId="31" fillId="0" borderId="59" xfId="46" applyFont="1" applyFill="1" applyBorder="1" applyAlignment="1">
      <alignment horizontal="center" vertical="top"/>
      <protection/>
    </xf>
    <xf numFmtId="164" fontId="24" fillId="0" borderId="59" xfId="46" applyFont="1" applyFill="1" applyBorder="1" applyAlignment="1">
      <alignment horizontal="center" vertical="top"/>
      <protection/>
    </xf>
    <xf numFmtId="165" fontId="33" fillId="0" borderId="59" xfId="46" applyNumberFormat="1" applyFont="1" applyFill="1" applyBorder="1" applyAlignment="1">
      <alignment horizontal="left"/>
      <protection/>
    </xf>
    <xf numFmtId="164" fontId="33" fillId="0" borderId="62" xfId="46" applyFont="1" applyFill="1" applyBorder="1">
      <alignment/>
      <protection/>
    </xf>
    <xf numFmtId="164" fontId="1" fillId="0" borderId="47" xfId="46" applyFont="1" applyFill="1" applyBorder="1" applyAlignment="1">
      <alignment horizontal="center"/>
      <protection/>
    </xf>
    <xf numFmtId="170" fontId="1" fillId="0" borderId="47" xfId="46" applyNumberFormat="1" applyFont="1" applyFill="1" applyBorder="1" applyAlignment="1">
      <alignment horizontal="right"/>
      <protection/>
    </xf>
    <xf numFmtId="170" fontId="20" fillId="0" borderId="48" xfId="46" applyNumberFormat="1" applyFont="1" applyFill="1" applyBorder="1">
      <alignment/>
      <protection/>
    </xf>
    <xf numFmtId="165" fontId="29" fillId="0" borderId="0" xfId="0" applyNumberFormat="1" applyFont="1" applyFill="1" applyBorder="1" applyAlignment="1">
      <alignment horizontal="left" vertical="center" wrapText="1"/>
    </xf>
    <xf numFmtId="165" fontId="29" fillId="0" borderId="0" xfId="46" applyNumberFormat="1" applyFont="1" applyFill="1" applyBorder="1" applyAlignment="1">
      <alignment horizontal="center" shrinkToFit="1"/>
      <protection/>
    </xf>
    <xf numFmtId="170" fontId="29" fillId="0" borderId="0" xfId="46" applyNumberFormat="1" applyFont="1" applyFill="1" applyBorder="1" applyAlignment="1">
      <alignment horizontal="right"/>
      <protection/>
    </xf>
    <xf numFmtId="170" fontId="29" fillId="0" borderId="0" xfId="46" applyNumberFormat="1" applyFont="1" applyFill="1" applyBorder="1">
      <alignment/>
      <protection/>
    </xf>
    <xf numFmtId="164" fontId="24" fillId="0" borderId="0" xfId="46" applyFont="1" applyFill="1" applyBorder="1" applyAlignment="1">
      <alignment horizontal="center" vertical="top"/>
      <protection/>
    </xf>
    <xf numFmtId="165" fontId="29" fillId="0" borderId="0" xfId="0" applyNumberFormat="1" applyFont="1" applyFill="1" applyBorder="1" applyAlignment="1">
      <alignment horizontal="left" vertical="center"/>
    </xf>
    <xf numFmtId="164" fontId="33" fillId="19" borderId="19" xfId="46" applyFont="1" applyFill="1" applyBorder="1">
      <alignment/>
      <protection/>
    </xf>
    <xf numFmtId="170" fontId="1" fillId="19" borderId="19" xfId="46" applyNumberFormat="1" applyFont="1" applyFill="1" applyBorder="1" applyAlignment="1">
      <alignment horizontal="right"/>
      <protection/>
    </xf>
    <xf numFmtId="164" fontId="20" fillId="0" borderId="45" xfId="46" applyFont="1" applyBorder="1">
      <alignment/>
      <protection/>
    </xf>
    <xf numFmtId="164" fontId="1" fillId="0" borderId="30" xfId="46" applyFont="1" applyBorder="1" applyAlignment="1">
      <alignment horizontal="center"/>
      <protection/>
    </xf>
    <xf numFmtId="164" fontId="1" fillId="0" borderId="30" xfId="46" applyNumberFormat="1" applyFont="1" applyBorder="1" applyAlignment="1">
      <alignment horizontal="right"/>
      <protection/>
    </xf>
    <xf numFmtId="164" fontId="1" fillId="0" borderId="44" xfId="46" applyNumberFormat="1" applyFont="1" applyBorder="1">
      <alignment/>
      <protection/>
    </xf>
    <xf numFmtId="164" fontId="20" fillId="0" borderId="19" xfId="46" applyFont="1" applyFill="1" applyBorder="1" applyAlignment="1">
      <alignment horizontal="center"/>
      <protection/>
    </xf>
    <xf numFmtId="165" fontId="33" fillId="0" borderId="19" xfId="46" applyNumberFormat="1" applyFont="1" applyFill="1" applyBorder="1" applyAlignment="1">
      <alignment horizontal="left"/>
      <protection/>
    </xf>
    <xf numFmtId="164" fontId="33" fillId="0" borderId="22" xfId="46" applyFont="1" applyFill="1" applyBorder="1">
      <alignment/>
      <protection/>
    </xf>
    <xf numFmtId="170" fontId="1" fillId="0" borderId="18" xfId="46" applyNumberFormat="1" applyFont="1" applyFill="1" applyBorder="1" applyAlignment="1">
      <alignment horizontal="right"/>
      <protection/>
    </xf>
    <xf numFmtId="170" fontId="20" fillId="0" borderId="17" xfId="46" applyNumberFormat="1" applyFont="1" applyFill="1" applyBorder="1">
      <alignment/>
      <protection/>
    </xf>
    <xf numFmtId="170" fontId="20" fillId="19" borderId="17" xfId="46" applyNumberFormat="1" applyFont="1" applyFill="1" applyBorder="1">
      <alignment/>
      <protection/>
    </xf>
    <xf numFmtId="170" fontId="1" fillId="0" borderId="0" xfId="46" applyNumberFormat="1" applyFont="1">
      <alignment/>
      <protection/>
    </xf>
    <xf numFmtId="164" fontId="1" fillId="0" borderId="0" xfId="46" applyFont="1" applyBorder="1">
      <alignment/>
      <protection/>
    </xf>
    <xf numFmtId="164" fontId="36" fillId="0" borderId="0" xfId="46" applyFont="1" applyAlignment="1">
      <alignment/>
      <protection/>
    </xf>
    <xf numFmtId="164" fontId="37" fillId="0" borderId="0" xfId="46" applyFont="1" applyBorder="1">
      <alignment/>
      <protection/>
    </xf>
    <xf numFmtId="166" fontId="37" fillId="0" borderId="0" xfId="46" applyNumberFormat="1" applyFont="1" applyBorder="1" applyAlignment="1">
      <alignment horizontal="right"/>
      <protection/>
    </xf>
    <xf numFmtId="170" fontId="37" fillId="0" borderId="0" xfId="46" applyNumberFormat="1" applyFont="1" applyBorder="1">
      <alignment/>
      <protection/>
    </xf>
    <xf numFmtId="164" fontId="36" fillId="0" borderId="0" xfId="46" applyFont="1" applyBorder="1" applyAlignment="1">
      <alignment/>
      <protection/>
    </xf>
    <xf numFmtId="164" fontId="1" fillId="0" borderId="0" xfId="46" applyFont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POL.XLS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GridLines="0" showZeros="0" tabSelected="1" workbookViewId="0" topLeftCell="A10">
      <selection activeCell="F34" sqref="F34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2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/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/>
      <c r="D4" s="10"/>
      <c r="E4" s="9"/>
      <c r="F4" s="11" t="s">
        <v>4</v>
      </c>
      <c r="G4" s="14"/>
    </row>
    <row r="5" spans="1:7" ht="12.75" customHeight="1">
      <c r="A5" s="15"/>
      <c r="B5" s="16"/>
      <c r="C5" s="17"/>
      <c r="D5" s="18"/>
      <c r="E5" s="19"/>
      <c r="F5" s="20" t="s">
        <v>5</v>
      </c>
      <c r="G5" s="21"/>
    </row>
    <row r="6" spans="1:15" ht="12.75" customHeight="1">
      <c r="A6" s="13" t="s">
        <v>6</v>
      </c>
      <c r="B6" s="9"/>
      <c r="C6" s="10"/>
      <c r="D6" s="10"/>
      <c r="E6" s="9"/>
      <c r="F6" s="11" t="s">
        <v>7</v>
      </c>
      <c r="G6" s="22"/>
      <c r="O6" s="23"/>
    </row>
    <row r="7" spans="1:7" ht="12.75" customHeight="1">
      <c r="A7" s="24" t="s">
        <v>8</v>
      </c>
      <c r="B7" s="25"/>
      <c r="C7" s="25"/>
      <c r="D7" s="26"/>
      <c r="E7" s="26"/>
      <c r="F7" s="27" t="s">
        <v>9</v>
      </c>
      <c r="G7" s="28"/>
    </row>
    <row r="8" spans="1:9" ht="12.75">
      <c r="A8" s="29" t="s">
        <v>10</v>
      </c>
      <c r="B8" s="29"/>
      <c r="C8" s="30" t="s">
        <v>11</v>
      </c>
      <c r="D8" s="30"/>
      <c r="E8" s="30"/>
      <c r="F8" s="31" t="s">
        <v>12</v>
      </c>
      <c r="G8" s="32" t="s">
        <v>13</v>
      </c>
      <c r="H8" s="33"/>
      <c r="I8" s="34"/>
    </row>
    <row r="9" spans="1:8" ht="12.75">
      <c r="A9" s="29" t="s">
        <v>14</v>
      </c>
      <c r="B9" s="29"/>
      <c r="C9" s="30" t="s">
        <v>11</v>
      </c>
      <c r="D9" s="30"/>
      <c r="E9" s="30"/>
      <c r="F9" s="35"/>
      <c r="G9" s="36"/>
      <c r="H9" s="37"/>
    </row>
    <row r="10" spans="1:8" ht="12.75">
      <c r="A10" s="29" t="s">
        <v>15</v>
      </c>
      <c r="B10" s="29"/>
      <c r="C10" s="38" t="s">
        <v>16</v>
      </c>
      <c r="D10" s="38"/>
      <c r="E10" s="38"/>
      <c r="F10" s="39"/>
      <c r="G10" s="40"/>
      <c r="H10" s="41"/>
    </row>
    <row r="11" spans="1:57" ht="13.5" customHeight="1">
      <c r="A11" s="29" t="s">
        <v>17</v>
      </c>
      <c r="B11" s="29"/>
      <c r="C11" s="38"/>
      <c r="D11" s="38"/>
      <c r="E11" s="38"/>
      <c r="F11" s="42" t="s">
        <v>18</v>
      </c>
      <c r="G11" s="43"/>
      <c r="H11" s="37"/>
      <c r="BA11" s="44"/>
      <c r="BB11" s="44"/>
      <c r="BC11" s="44"/>
      <c r="BD11" s="44"/>
      <c r="BE11" s="44"/>
    </row>
    <row r="12" spans="1:8" ht="12.75" customHeight="1">
      <c r="A12" s="45" t="s">
        <v>19</v>
      </c>
      <c r="B12" s="9"/>
      <c r="C12" s="46"/>
      <c r="D12" s="46"/>
      <c r="E12" s="46"/>
      <c r="F12" s="47" t="s">
        <v>20</v>
      </c>
      <c r="G12" s="48"/>
      <c r="H12" s="37"/>
    </row>
    <row r="13" spans="1:8" ht="28.5" customHeight="1">
      <c r="A13" s="49" t="s">
        <v>21</v>
      </c>
      <c r="B13" s="49"/>
      <c r="C13" s="49"/>
      <c r="D13" s="49"/>
      <c r="E13" s="49"/>
      <c r="F13" s="49"/>
      <c r="G13" s="49"/>
      <c r="H13" s="37"/>
    </row>
    <row r="14" spans="1:7" ht="17.25" customHeight="1">
      <c r="A14" s="50" t="s">
        <v>22</v>
      </c>
      <c r="B14" s="51"/>
      <c r="C14" s="52"/>
      <c r="D14" s="53" t="s">
        <v>23</v>
      </c>
      <c r="E14" s="53"/>
      <c r="F14" s="53"/>
      <c r="G14" s="53"/>
    </row>
    <row r="15" spans="1:7" ht="15.75" customHeight="1">
      <c r="A15" s="54"/>
      <c r="B15" s="55" t="s">
        <v>24</v>
      </c>
      <c r="C15" s="56">
        <f>Rekapitulace!E16</f>
        <v>0</v>
      </c>
      <c r="D15" s="57" t="s">
        <v>25</v>
      </c>
      <c r="E15" s="58"/>
      <c r="F15" s="59"/>
      <c r="G15" s="56"/>
    </row>
    <row r="16" spans="1:7" ht="15.75" customHeight="1">
      <c r="A16" s="54" t="s">
        <v>26</v>
      </c>
      <c r="B16" s="55" t="s">
        <v>27</v>
      </c>
      <c r="C16" s="56">
        <f>Rekapitulace!F16</f>
        <v>0</v>
      </c>
      <c r="D16" s="8" t="s">
        <v>28</v>
      </c>
      <c r="E16" s="60"/>
      <c r="F16" s="61"/>
      <c r="G16" s="56"/>
    </row>
    <row r="17" spans="1:7" ht="15.75" customHeight="1">
      <c r="A17" s="54" t="s">
        <v>29</v>
      </c>
      <c r="B17" s="55" t="s">
        <v>30</v>
      </c>
      <c r="C17" s="56">
        <f>Rekapitulace!H16</f>
        <v>0</v>
      </c>
      <c r="D17" s="8" t="s">
        <v>31</v>
      </c>
      <c r="E17" s="60"/>
      <c r="F17" s="61"/>
      <c r="G17" s="56"/>
    </row>
    <row r="18" spans="1:7" ht="15.75" customHeight="1">
      <c r="A18" s="62" t="s">
        <v>32</v>
      </c>
      <c r="B18" s="63" t="s">
        <v>33</v>
      </c>
      <c r="C18" s="56">
        <f>Rekapitulace!G16</f>
        <v>0</v>
      </c>
      <c r="D18" s="8" t="s">
        <v>34</v>
      </c>
      <c r="E18" s="60"/>
      <c r="F18" s="61"/>
      <c r="G18" s="56"/>
    </row>
    <row r="19" spans="1:7" ht="15.75" customHeight="1">
      <c r="A19" s="64" t="s">
        <v>35</v>
      </c>
      <c r="B19" s="55"/>
      <c r="C19" s="56">
        <f>SUM(C15:C18)</f>
        <v>0</v>
      </c>
      <c r="D19" s="8"/>
      <c r="E19" s="60"/>
      <c r="F19" s="61"/>
      <c r="G19" s="56"/>
    </row>
    <row r="20" spans="1:7" ht="15.75" customHeight="1">
      <c r="A20" s="64"/>
      <c r="B20" s="55"/>
      <c r="C20" s="56"/>
      <c r="D20" s="8"/>
      <c r="E20" s="60"/>
      <c r="F20" s="61"/>
      <c r="G20" s="56"/>
    </row>
    <row r="21" spans="1:7" ht="15.75" customHeight="1">
      <c r="A21" s="64" t="s">
        <v>36</v>
      </c>
      <c r="B21" s="55"/>
      <c r="C21" s="56">
        <f>Rekapitulace!I16</f>
        <v>0</v>
      </c>
      <c r="D21" s="8"/>
      <c r="E21" s="60"/>
      <c r="F21" s="61"/>
      <c r="G21" s="56"/>
    </row>
    <row r="22" spans="1:7" ht="15.75" customHeight="1">
      <c r="A22" s="65" t="s">
        <v>37</v>
      </c>
      <c r="B22" s="37"/>
      <c r="C22" s="56">
        <f>C19+C21</f>
        <v>0</v>
      </c>
      <c r="D22" s="8"/>
      <c r="E22" s="60"/>
      <c r="F22" s="61"/>
      <c r="G22" s="56"/>
    </row>
    <row r="23" spans="1:7" ht="15.75" customHeight="1">
      <c r="A23" s="66" t="s">
        <v>38</v>
      </c>
      <c r="B23" s="66"/>
      <c r="C23" s="67">
        <f>C15</f>
        <v>0</v>
      </c>
      <c r="D23" s="68" t="s">
        <v>39</v>
      </c>
      <c r="E23" s="69"/>
      <c r="F23" s="70"/>
      <c r="G23" s="56"/>
    </row>
    <row r="24" spans="1:7" ht="12.75">
      <c r="A24" s="71" t="s">
        <v>40</v>
      </c>
      <c r="B24" s="72"/>
      <c r="C24" s="73"/>
      <c r="D24" s="72" t="s">
        <v>41</v>
      </c>
      <c r="E24" s="72"/>
      <c r="F24" s="74" t="s">
        <v>42</v>
      </c>
      <c r="G24" s="75"/>
    </row>
    <row r="25" spans="1:7" ht="12.75">
      <c r="A25" s="65" t="s">
        <v>43</v>
      </c>
      <c r="B25" s="37"/>
      <c r="C25" s="76"/>
      <c r="D25" s="37" t="s">
        <v>43</v>
      </c>
      <c r="F25" s="77" t="s">
        <v>43</v>
      </c>
      <c r="G25" s="78"/>
    </row>
    <row r="26" spans="1:7" ht="37.5" customHeight="1">
      <c r="A26" s="65" t="s">
        <v>44</v>
      </c>
      <c r="B26" s="79"/>
      <c r="C26" s="76"/>
      <c r="D26" s="37" t="s">
        <v>44</v>
      </c>
      <c r="F26" s="77" t="s">
        <v>44</v>
      </c>
      <c r="G26" s="78"/>
    </row>
    <row r="27" spans="1:7" ht="12.75">
      <c r="A27" s="65"/>
      <c r="B27" s="80"/>
      <c r="C27" s="76"/>
      <c r="D27" s="37"/>
      <c r="F27" s="77"/>
      <c r="G27" s="78"/>
    </row>
    <row r="28" spans="1:7" ht="12.75">
      <c r="A28" s="65" t="s">
        <v>45</v>
      </c>
      <c r="B28" s="37"/>
      <c r="C28" s="76"/>
      <c r="D28" s="77" t="s">
        <v>46</v>
      </c>
      <c r="E28" s="76"/>
      <c r="F28" s="81" t="s">
        <v>46</v>
      </c>
      <c r="G28" s="78"/>
    </row>
    <row r="29" spans="1:7" ht="69" customHeight="1">
      <c r="A29" s="65"/>
      <c r="B29" s="37"/>
      <c r="C29" s="82"/>
      <c r="D29" s="83"/>
      <c r="E29" s="82"/>
      <c r="F29" s="37"/>
      <c r="G29" s="78"/>
    </row>
    <row r="30" spans="1:7" ht="12.75">
      <c r="A30" s="84" t="s">
        <v>47</v>
      </c>
      <c r="B30" s="85"/>
      <c r="C30" s="86">
        <v>21</v>
      </c>
      <c r="D30" s="85" t="s">
        <v>48</v>
      </c>
      <c r="E30" s="87"/>
      <c r="F30" s="88"/>
      <c r="G30" s="88"/>
    </row>
    <row r="31" spans="1:7" ht="12.75">
      <c r="A31" s="84" t="s">
        <v>49</v>
      </c>
      <c r="B31" s="85"/>
      <c r="C31" s="86">
        <f>C30</f>
        <v>21</v>
      </c>
      <c r="D31" s="85" t="s">
        <v>50</v>
      </c>
      <c r="E31" s="87"/>
      <c r="F31" s="88"/>
      <c r="G31" s="88"/>
    </row>
    <row r="32" spans="1:7" ht="12.75">
      <c r="A32" s="84" t="s">
        <v>47</v>
      </c>
      <c r="B32" s="85"/>
      <c r="C32" s="86">
        <v>0</v>
      </c>
      <c r="D32" s="85" t="s">
        <v>50</v>
      </c>
      <c r="E32" s="87"/>
      <c r="F32" s="88"/>
      <c r="G32" s="88"/>
    </row>
    <row r="33" spans="1:7" ht="12.75">
      <c r="A33" s="84" t="s">
        <v>49</v>
      </c>
      <c r="B33" s="89"/>
      <c r="C33" s="90">
        <f>C32</f>
        <v>0</v>
      </c>
      <c r="D33" s="85" t="s">
        <v>50</v>
      </c>
      <c r="E33" s="61"/>
      <c r="F33" s="88"/>
      <c r="G33" s="88"/>
    </row>
    <row r="34" spans="1:7" s="95" customFormat="1" ht="19.5" customHeight="1">
      <c r="A34" s="91" t="s">
        <v>51</v>
      </c>
      <c r="B34" s="92"/>
      <c r="C34" s="92"/>
      <c r="D34" s="92"/>
      <c r="E34" s="93"/>
      <c r="F34" s="94"/>
      <c r="G34" s="94"/>
    </row>
    <row r="36" spans="1:8" ht="12.75">
      <c r="A36" s="96" t="s">
        <v>52</v>
      </c>
      <c r="B36" s="96"/>
      <c r="C36" s="96"/>
      <c r="D36" s="96"/>
      <c r="E36" s="96"/>
      <c r="F36" s="96"/>
      <c r="G36" s="96"/>
      <c r="H36" s="1" t="s">
        <v>53</v>
      </c>
    </row>
    <row r="37" spans="1:8" ht="14.25" customHeight="1">
      <c r="A37" s="96"/>
      <c r="B37" s="97"/>
      <c r="C37" s="97"/>
      <c r="D37" s="97"/>
      <c r="E37" s="97"/>
      <c r="F37" s="97"/>
      <c r="G37" s="97"/>
      <c r="H37" s="1" t="s">
        <v>53</v>
      </c>
    </row>
    <row r="38" spans="1:8" ht="12.75" customHeight="1">
      <c r="A38" s="98"/>
      <c r="B38" s="97"/>
      <c r="C38" s="97"/>
      <c r="D38" s="97"/>
      <c r="E38" s="97"/>
      <c r="F38" s="97"/>
      <c r="G38" s="97"/>
      <c r="H38" s="1" t="s">
        <v>53</v>
      </c>
    </row>
    <row r="39" spans="1:8" ht="12.75">
      <c r="A39" s="98"/>
      <c r="B39" s="97"/>
      <c r="C39" s="97"/>
      <c r="D39" s="97"/>
      <c r="E39" s="97"/>
      <c r="F39" s="97"/>
      <c r="G39" s="97"/>
      <c r="H39" s="1" t="s">
        <v>53</v>
      </c>
    </row>
    <row r="40" spans="1:8" ht="12.75">
      <c r="A40" s="98"/>
      <c r="B40" s="97"/>
      <c r="C40" s="97"/>
      <c r="D40" s="97"/>
      <c r="E40" s="97"/>
      <c r="F40" s="97"/>
      <c r="G40" s="97"/>
      <c r="H40" s="1" t="s">
        <v>53</v>
      </c>
    </row>
    <row r="41" spans="1:8" ht="12.75">
      <c r="A41" s="98"/>
      <c r="B41" s="97"/>
      <c r="C41" s="97"/>
      <c r="D41" s="97"/>
      <c r="E41" s="97"/>
      <c r="F41" s="97"/>
      <c r="G41" s="97"/>
      <c r="H41" s="1" t="s">
        <v>53</v>
      </c>
    </row>
    <row r="42" spans="1:8" ht="12.75">
      <c r="A42" s="98"/>
      <c r="B42" s="97"/>
      <c r="C42" s="97"/>
      <c r="D42" s="97"/>
      <c r="E42" s="97"/>
      <c r="F42" s="97"/>
      <c r="G42" s="97"/>
      <c r="H42" s="1" t="s">
        <v>53</v>
      </c>
    </row>
    <row r="43" spans="1:8" ht="12.75">
      <c r="A43" s="98"/>
      <c r="B43" s="97"/>
      <c r="C43" s="97"/>
      <c r="D43" s="97"/>
      <c r="E43" s="97"/>
      <c r="F43" s="97"/>
      <c r="G43" s="97"/>
      <c r="H43" s="1" t="s">
        <v>53</v>
      </c>
    </row>
    <row r="44" spans="1:8" ht="12.75">
      <c r="A44" s="98"/>
      <c r="B44" s="97"/>
      <c r="C44" s="97"/>
      <c r="D44" s="97"/>
      <c r="E44" s="97"/>
      <c r="F44" s="97"/>
      <c r="G44" s="97"/>
      <c r="H44" s="1" t="s">
        <v>53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s="1" t="s">
        <v>53</v>
      </c>
    </row>
    <row r="46" spans="2:7" ht="12.75" customHeight="1">
      <c r="B46" s="99"/>
      <c r="C46" s="99"/>
      <c r="D46" s="99"/>
      <c r="E46" s="99"/>
      <c r="F46" s="99"/>
      <c r="G46" s="99"/>
    </row>
    <row r="47" spans="2:7" ht="12.75" customHeight="1">
      <c r="B47" s="99"/>
      <c r="C47" s="99"/>
      <c r="D47" s="99"/>
      <c r="E47" s="99"/>
      <c r="F47" s="99"/>
      <c r="G47" s="99"/>
    </row>
    <row r="48" spans="2:7" ht="12.75" customHeight="1">
      <c r="B48" s="99"/>
      <c r="C48" s="99"/>
      <c r="D48" s="99"/>
      <c r="E48" s="99"/>
      <c r="F48" s="99"/>
      <c r="G48" s="99"/>
    </row>
    <row r="49" spans="2:7" ht="12.75" customHeight="1">
      <c r="B49" s="99"/>
      <c r="C49" s="99"/>
      <c r="D49" s="99"/>
      <c r="E49" s="99"/>
      <c r="F49" s="99"/>
      <c r="G49" s="99"/>
    </row>
    <row r="50" spans="2:7" ht="12.75" customHeight="1">
      <c r="B50" s="99"/>
      <c r="C50" s="99"/>
      <c r="D50" s="99"/>
      <c r="E50" s="99"/>
      <c r="F50" s="99"/>
      <c r="G50" s="99"/>
    </row>
    <row r="51" spans="2:7" ht="12.75" customHeight="1">
      <c r="B51" s="99"/>
      <c r="C51" s="99"/>
      <c r="D51" s="99"/>
      <c r="E51" s="99"/>
      <c r="F51" s="99"/>
      <c r="G51" s="99"/>
    </row>
    <row r="52" spans="2:7" ht="12.75" customHeight="1">
      <c r="B52" s="99"/>
      <c r="C52" s="99"/>
      <c r="D52" s="99"/>
      <c r="E52" s="99"/>
      <c r="F52" s="99"/>
      <c r="G52" s="99"/>
    </row>
    <row r="53" spans="2:7" ht="12.75" customHeight="1">
      <c r="B53" s="99"/>
      <c r="C53" s="99"/>
      <c r="D53" s="99"/>
      <c r="E53" s="99"/>
      <c r="F53" s="99"/>
      <c r="G53" s="99"/>
    </row>
    <row r="54" spans="2:7" ht="12.75" customHeight="1">
      <c r="B54" s="99"/>
      <c r="C54" s="99"/>
      <c r="D54" s="99"/>
      <c r="E54" s="99"/>
      <c r="F54" s="99"/>
      <c r="G54" s="99"/>
    </row>
    <row r="55" spans="2:7" ht="12.75" customHeight="1">
      <c r="B55" s="99"/>
      <c r="C55" s="99"/>
      <c r="D55" s="99"/>
      <c r="E55" s="99"/>
      <c r="F55" s="99"/>
      <c r="G55" s="99"/>
    </row>
  </sheetData>
  <sheetProtection selectLockedCells="1" selectUnlockedCells="1"/>
  <mergeCells count="29">
    <mergeCell ref="A1:G1"/>
    <mergeCell ref="A8:B8"/>
    <mergeCell ref="C8:E8"/>
    <mergeCell ref="A9:B9"/>
    <mergeCell ref="C9:E9"/>
    <mergeCell ref="A10:B10"/>
    <mergeCell ref="C10:E10"/>
    <mergeCell ref="A11:B11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 scale="97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workbookViewId="0" topLeftCell="A1">
      <selection activeCell="I16" sqref="I16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2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100" t="s">
        <v>54</v>
      </c>
      <c r="B1" s="100"/>
      <c r="C1" s="101" t="str">
        <f>'Krycí list'!A7</f>
        <v>ZŠ Bernartice – stavební úpravy</v>
      </c>
      <c r="D1" s="102"/>
      <c r="E1" s="103"/>
      <c r="F1" s="102"/>
      <c r="G1" s="104" t="s">
        <v>55</v>
      </c>
      <c r="H1" s="105"/>
      <c r="I1" s="106"/>
    </row>
    <row r="2" spans="1:9" ht="12.75">
      <c r="A2" s="107" t="s">
        <v>56</v>
      </c>
      <c r="B2" s="107"/>
      <c r="C2" s="108"/>
      <c r="D2" s="109"/>
      <c r="E2" s="110"/>
      <c r="F2" s="109"/>
      <c r="G2" s="111"/>
      <c r="H2" s="111"/>
      <c r="I2" s="111"/>
    </row>
    <row r="3" ht="12.75">
      <c r="F3" s="37"/>
    </row>
    <row r="4" spans="1:9" ht="19.5" customHeight="1">
      <c r="A4" s="112" t="s">
        <v>57</v>
      </c>
      <c r="B4" s="112"/>
      <c r="C4" s="112"/>
      <c r="D4" s="112"/>
      <c r="E4" s="112"/>
      <c r="F4" s="112"/>
      <c r="G4" s="112"/>
      <c r="H4" s="112"/>
      <c r="I4" s="112"/>
    </row>
    <row r="6" spans="1:9" s="37" customFormat="1" ht="12.75">
      <c r="A6" s="113"/>
      <c r="B6" s="114" t="s">
        <v>58</v>
      </c>
      <c r="C6" s="114"/>
      <c r="D6" s="53"/>
      <c r="E6" s="115" t="s">
        <v>59</v>
      </c>
      <c r="F6" s="116" t="s">
        <v>60</v>
      </c>
      <c r="G6" s="116" t="s">
        <v>61</v>
      </c>
      <c r="H6" s="116" t="s">
        <v>62</v>
      </c>
      <c r="I6" s="117" t="s">
        <v>36</v>
      </c>
    </row>
    <row r="7" spans="1:9" s="37" customFormat="1" ht="12.75">
      <c r="A7" s="118" t="s">
        <v>63</v>
      </c>
      <c r="B7" s="119" t="s">
        <v>64</v>
      </c>
      <c r="D7" s="120"/>
      <c r="E7" s="121"/>
      <c r="F7" s="122"/>
      <c r="G7" s="122"/>
      <c r="H7" s="122"/>
      <c r="I7" s="123"/>
    </row>
    <row r="8" spans="1:9" s="37" customFormat="1" ht="12.75">
      <c r="A8" s="118" t="s">
        <v>65</v>
      </c>
      <c r="B8" s="119" t="s">
        <v>66</v>
      </c>
      <c r="D8" s="120"/>
      <c r="E8" s="121"/>
      <c r="F8" s="122"/>
      <c r="G8" s="122"/>
      <c r="H8" s="122"/>
      <c r="I8" s="123"/>
    </row>
    <row r="9" spans="1:9" s="37" customFormat="1" ht="12.75">
      <c r="A9" s="118" t="s">
        <v>67</v>
      </c>
      <c r="B9" s="119" t="s">
        <v>68</v>
      </c>
      <c r="D9" s="120"/>
      <c r="E9" s="121"/>
      <c r="F9" s="122"/>
      <c r="G9" s="122"/>
      <c r="H9" s="122"/>
      <c r="I9" s="123"/>
    </row>
    <row r="10" spans="1:9" s="37" customFormat="1" ht="12.75">
      <c r="A10" s="118" t="s">
        <v>69</v>
      </c>
      <c r="B10" s="119" t="s">
        <v>70</v>
      </c>
      <c r="D10" s="120"/>
      <c r="E10" s="121"/>
      <c r="F10" s="122"/>
      <c r="G10" s="122"/>
      <c r="H10" s="122"/>
      <c r="I10" s="123"/>
    </row>
    <row r="11" spans="1:9" s="37" customFormat="1" ht="12.75">
      <c r="A11" s="118" t="s">
        <v>71</v>
      </c>
      <c r="B11" s="119" t="s">
        <v>72</v>
      </c>
      <c r="D11" s="120"/>
      <c r="E11" s="121"/>
      <c r="F11" s="122"/>
      <c r="G11" s="122"/>
      <c r="H11" s="122"/>
      <c r="I11" s="123"/>
    </row>
    <row r="12" spans="1:9" s="37" customFormat="1" ht="12.75">
      <c r="A12" s="118" t="s">
        <v>73</v>
      </c>
      <c r="B12" s="119" t="s">
        <v>74</v>
      </c>
      <c r="D12" s="120"/>
      <c r="E12" s="121"/>
      <c r="F12" s="122"/>
      <c r="G12" s="122"/>
      <c r="H12" s="122"/>
      <c r="I12" s="123"/>
    </row>
    <row r="13" spans="1:9" s="37" customFormat="1" ht="12.75">
      <c r="A13" s="118" t="s">
        <v>75</v>
      </c>
      <c r="B13" s="119" t="s">
        <v>76</v>
      </c>
      <c r="D13" s="120"/>
      <c r="E13" s="121"/>
      <c r="F13" s="122"/>
      <c r="G13" s="122"/>
      <c r="H13" s="122"/>
      <c r="I13" s="123"/>
    </row>
    <row r="14" spans="1:9" s="37" customFormat="1" ht="12.75">
      <c r="A14" s="118" t="s">
        <v>77</v>
      </c>
      <c r="B14" s="119" t="s">
        <v>78</v>
      </c>
      <c r="D14" s="120"/>
      <c r="E14" s="121"/>
      <c r="F14" s="122"/>
      <c r="G14" s="122"/>
      <c r="H14" s="122"/>
      <c r="I14" s="123"/>
    </row>
    <row r="15" spans="1:9" s="37" customFormat="1" ht="12.75">
      <c r="A15" s="118" t="s">
        <v>79</v>
      </c>
      <c r="B15" s="119" t="s">
        <v>80</v>
      </c>
      <c r="D15" s="120"/>
      <c r="E15" s="121"/>
      <c r="F15" s="122"/>
      <c r="G15" s="122"/>
      <c r="H15" s="122"/>
      <c r="I15" s="123"/>
    </row>
    <row r="16" spans="1:9" s="130" customFormat="1" ht="12.75">
      <c r="A16" s="124"/>
      <c r="B16" s="125" t="s">
        <v>81</v>
      </c>
      <c r="C16" s="125"/>
      <c r="D16" s="126"/>
      <c r="E16" s="127"/>
      <c r="F16" s="128"/>
      <c r="G16" s="128"/>
      <c r="H16" s="128"/>
      <c r="I16" s="129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6:9" ht="12.75">
      <c r="F18" s="131"/>
      <c r="G18" s="132"/>
      <c r="H18" s="132"/>
      <c r="I18" s="133"/>
    </row>
    <row r="19" spans="6:9" ht="12.75">
      <c r="F19" s="131"/>
      <c r="G19" s="132"/>
      <c r="H19" s="132"/>
      <c r="I19" s="133"/>
    </row>
    <row r="20" spans="6:9" ht="12.75">
      <c r="F20" s="131"/>
      <c r="G20" s="132"/>
      <c r="H20" s="132"/>
      <c r="I20" s="133"/>
    </row>
    <row r="21" spans="6:9" ht="12.75">
      <c r="F21" s="131"/>
      <c r="G21" s="132"/>
      <c r="H21" s="132"/>
      <c r="I21" s="133"/>
    </row>
    <row r="22" spans="6:9" ht="12.75">
      <c r="F22" s="131"/>
      <c r="G22" s="132"/>
      <c r="H22" s="132"/>
      <c r="I22" s="133"/>
    </row>
    <row r="23" spans="6:9" ht="12.75">
      <c r="F23" s="131"/>
      <c r="G23" s="132"/>
      <c r="H23" s="132"/>
      <c r="I23" s="133"/>
    </row>
    <row r="24" spans="6:9" ht="12.75">
      <c r="F24" s="131"/>
      <c r="G24" s="132"/>
      <c r="H24" s="132"/>
      <c r="I24" s="133"/>
    </row>
    <row r="25" spans="6:9" ht="12.75">
      <c r="F25" s="131"/>
      <c r="G25" s="132"/>
      <c r="H25" s="132"/>
      <c r="I25" s="133"/>
    </row>
    <row r="26" spans="6:9" ht="12.75">
      <c r="F26" s="131"/>
      <c r="G26" s="132"/>
      <c r="H26" s="132"/>
      <c r="I26" s="133"/>
    </row>
    <row r="27" spans="6:9" ht="12.75">
      <c r="F27" s="131"/>
      <c r="G27" s="132"/>
      <c r="H27" s="132"/>
      <c r="I27" s="133"/>
    </row>
    <row r="28" spans="6:9" ht="12.75">
      <c r="F28" s="131"/>
      <c r="G28" s="132"/>
      <c r="H28" s="132"/>
      <c r="I28" s="133"/>
    </row>
    <row r="29" spans="6:9" ht="12.75">
      <c r="F29" s="131"/>
      <c r="G29" s="132"/>
      <c r="H29" s="132"/>
      <c r="I29" s="133"/>
    </row>
    <row r="30" spans="6:9" ht="12.75">
      <c r="F30" s="131"/>
      <c r="G30" s="132"/>
      <c r="H30" s="132"/>
      <c r="I30" s="133"/>
    </row>
    <row r="31" spans="6:9" ht="12.75">
      <c r="F31" s="131"/>
      <c r="G31" s="132"/>
      <c r="H31" s="132"/>
      <c r="I31" s="133"/>
    </row>
    <row r="32" spans="6:9" ht="12.75">
      <c r="F32" s="131"/>
      <c r="G32" s="132"/>
      <c r="H32" s="132"/>
      <c r="I32" s="133"/>
    </row>
    <row r="33" spans="6:9" ht="12.75">
      <c r="F33" s="131"/>
      <c r="G33" s="132"/>
      <c r="H33" s="132"/>
      <c r="I33" s="133"/>
    </row>
    <row r="34" spans="6:9" ht="12.75">
      <c r="F34" s="131"/>
      <c r="G34" s="132"/>
      <c r="H34" s="132"/>
      <c r="I34" s="133"/>
    </row>
    <row r="35" spans="6:9" ht="12.75">
      <c r="F35" s="131"/>
      <c r="G35" s="132"/>
      <c r="H35" s="132"/>
      <c r="I35" s="133"/>
    </row>
    <row r="36" spans="6:9" ht="12.75">
      <c r="F36" s="131"/>
      <c r="G36" s="132"/>
      <c r="H36" s="132"/>
      <c r="I36" s="133"/>
    </row>
    <row r="37" spans="6:9" ht="12.75">
      <c r="F37" s="131"/>
      <c r="G37" s="132"/>
      <c r="H37" s="132"/>
      <c r="I37" s="133"/>
    </row>
    <row r="38" spans="6:9" ht="12.75">
      <c r="F38" s="131"/>
      <c r="G38" s="132"/>
      <c r="H38" s="132"/>
      <c r="I38" s="133"/>
    </row>
    <row r="39" spans="6:9" ht="12.75">
      <c r="F39" s="131"/>
      <c r="G39" s="132"/>
      <c r="H39" s="132"/>
      <c r="I39" s="133"/>
    </row>
    <row r="40" spans="6:9" ht="12.75">
      <c r="F40" s="131"/>
      <c r="G40" s="132"/>
      <c r="H40" s="132"/>
      <c r="I40" s="133"/>
    </row>
    <row r="41" spans="6:9" ht="12.75">
      <c r="F41" s="131"/>
      <c r="G41" s="132"/>
      <c r="H41" s="132"/>
      <c r="I41" s="133"/>
    </row>
    <row r="42" spans="6:9" ht="12.75">
      <c r="F42" s="131"/>
      <c r="G42" s="132"/>
      <c r="H42" s="132"/>
      <c r="I42" s="133"/>
    </row>
    <row r="43" spans="6:9" ht="12.75">
      <c r="F43" s="131"/>
      <c r="G43" s="132"/>
      <c r="H43" s="132"/>
      <c r="I43" s="133"/>
    </row>
    <row r="44" spans="6:9" ht="12.75">
      <c r="F44" s="131"/>
      <c r="G44" s="132"/>
      <c r="H44" s="132"/>
      <c r="I44" s="133"/>
    </row>
    <row r="45" spans="6:9" ht="12.75">
      <c r="F45" s="131"/>
      <c r="G45" s="132"/>
      <c r="H45" s="132"/>
      <c r="I45" s="133"/>
    </row>
    <row r="46" spans="6:9" ht="12.75">
      <c r="F46" s="131"/>
      <c r="G46" s="132"/>
      <c r="H46" s="132"/>
      <c r="I46" s="133"/>
    </row>
    <row r="47" spans="6:9" ht="12.75">
      <c r="F47" s="131"/>
      <c r="G47" s="132"/>
      <c r="H47" s="132"/>
      <c r="I47" s="133"/>
    </row>
    <row r="48" spans="6:9" ht="12.75">
      <c r="F48" s="131"/>
      <c r="G48" s="132"/>
      <c r="H48" s="132"/>
      <c r="I48" s="133"/>
    </row>
    <row r="49" spans="6:9" ht="12.75">
      <c r="F49" s="131"/>
      <c r="G49" s="132"/>
      <c r="H49" s="132"/>
      <c r="I49" s="133"/>
    </row>
    <row r="50" spans="6:9" ht="12.75">
      <c r="F50" s="131"/>
      <c r="G50" s="132"/>
      <c r="H50" s="132"/>
      <c r="I50" s="133"/>
    </row>
    <row r="51" spans="6:9" ht="12.75">
      <c r="F51" s="131"/>
      <c r="G51" s="132"/>
      <c r="H51" s="132"/>
      <c r="I51" s="133"/>
    </row>
    <row r="52" spans="6:9" ht="12.75">
      <c r="F52" s="131"/>
      <c r="G52" s="132"/>
      <c r="H52" s="132"/>
      <c r="I52" s="133"/>
    </row>
    <row r="53" spans="6:9" ht="12.75">
      <c r="F53" s="131"/>
      <c r="G53" s="132"/>
      <c r="H53" s="132"/>
      <c r="I53" s="133"/>
    </row>
    <row r="54" spans="6:9" ht="12.75">
      <c r="F54" s="131"/>
      <c r="G54" s="132"/>
      <c r="H54" s="132"/>
      <c r="I54" s="133"/>
    </row>
    <row r="55" spans="6:9" ht="12.75">
      <c r="F55" s="131"/>
      <c r="G55" s="132"/>
      <c r="H55" s="132"/>
      <c r="I55" s="133"/>
    </row>
    <row r="56" spans="6:9" ht="12.75">
      <c r="F56" s="131"/>
      <c r="G56" s="132"/>
      <c r="H56" s="132"/>
      <c r="I56" s="133"/>
    </row>
    <row r="57" spans="6:9" ht="12.75">
      <c r="F57" s="131"/>
      <c r="G57" s="132"/>
      <c r="H57" s="132"/>
      <c r="I57" s="133"/>
    </row>
    <row r="58" spans="6:9" ht="12.75">
      <c r="F58" s="131"/>
      <c r="G58" s="132"/>
      <c r="H58" s="132"/>
      <c r="I58" s="133"/>
    </row>
    <row r="59" spans="6:9" ht="12.75">
      <c r="F59" s="131"/>
      <c r="G59" s="132"/>
      <c r="H59" s="132"/>
      <c r="I59" s="133"/>
    </row>
    <row r="60" spans="6:9" ht="12.75">
      <c r="F60" s="131"/>
      <c r="G60" s="132"/>
      <c r="H60" s="132"/>
      <c r="I60" s="133"/>
    </row>
    <row r="61" spans="6:9" ht="12.75">
      <c r="F61" s="131"/>
      <c r="G61" s="132"/>
      <c r="H61" s="132"/>
      <c r="I61" s="133"/>
    </row>
    <row r="62" spans="6:9" ht="12.75">
      <c r="F62" s="131"/>
      <c r="G62" s="132"/>
      <c r="H62" s="132"/>
      <c r="I62" s="133"/>
    </row>
    <row r="63" spans="6:9" ht="12.75">
      <c r="F63" s="131"/>
      <c r="G63" s="132"/>
      <c r="H63" s="132"/>
      <c r="I63" s="133"/>
    </row>
    <row r="64" spans="6:9" ht="12.75">
      <c r="F64" s="131"/>
      <c r="G64" s="132"/>
      <c r="H64" s="132"/>
      <c r="I64" s="133"/>
    </row>
    <row r="65" spans="6:9" ht="12.75">
      <c r="F65" s="131"/>
      <c r="G65" s="132"/>
      <c r="H65" s="132"/>
      <c r="I65" s="133"/>
    </row>
    <row r="66" spans="6:9" ht="12.75">
      <c r="F66" s="131"/>
      <c r="G66" s="132"/>
      <c r="H66" s="132"/>
      <c r="I66" s="133"/>
    </row>
  </sheetData>
  <sheetProtection selectLockedCells="1" selectUnlockedCells="1"/>
  <mergeCells count="4">
    <mergeCell ref="A1:B1"/>
    <mergeCell ref="A2:B2"/>
    <mergeCell ref="G2:I2"/>
    <mergeCell ref="A4:I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 scale="87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F185"/>
  <sheetViews>
    <sheetView showGridLines="0" showZeros="0" workbookViewId="0" topLeftCell="A1">
      <selection activeCell="F8" sqref="F8"/>
    </sheetView>
  </sheetViews>
  <sheetFormatPr defaultColWidth="9.00390625" defaultRowHeight="12.75"/>
  <cols>
    <col min="1" max="1" width="4.375" style="134" customWidth="1"/>
    <col min="2" max="2" width="11.625" style="134" customWidth="1"/>
    <col min="3" max="3" width="42.125" style="134" customWidth="1"/>
    <col min="4" max="4" width="10.375" style="134" customWidth="1"/>
    <col min="5" max="5" width="8.625" style="135" customWidth="1"/>
    <col min="6" max="6" width="9.875" style="134" customWidth="1"/>
    <col min="7" max="7" width="13.875" style="134" customWidth="1"/>
    <col min="8" max="237" width="9.125" style="134" customWidth="1"/>
    <col min="238" max="16384" width="11.625" style="0" customWidth="1"/>
  </cols>
  <sheetData>
    <row r="1" spans="1:7" ht="12.75">
      <c r="A1" s="136" t="s">
        <v>1</v>
      </c>
      <c r="B1" s="136"/>
      <c r="C1" s="136"/>
      <c r="D1" s="136"/>
      <c r="E1" s="136"/>
      <c r="F1" s="136"/>
      <c r="G1" s="136"/>
    </row>
    <row r="2" spans="2:7" ht="14.25" customHeight="1">
      <c r="B2" s="137"/>
      <c r="C2" s="138"/>
      <c r="D2" s="138"/>
      <c r="E2" s="139"/>
      <c r="F2" s="138"/>
      <c r="G2" s="138"/>
    </row>
    <row r="3" spans="1:7" ht="12.75">
      <c r="A3" s="100" t="s">
        <v>54</v>
      </c>
      <c r="B3" s="100"/>
      <c r="C3" s="101" t="str">
        <f>'Krycí list'!A7</f>
        <v>ZŠ Bernartice – stavební úpravy</v>
      </c>
      <c r="D3" s="102"/>
      <c r="E3" s="140" t="s">
        <v>82</v>
      </c>
      <c r="F3" s="141">
        <f>Rekapitulace!H1</f>
        <v>0</v>
      </c>
      <c r="G3" s="142"/>
    </row>
    <row r="4" spans="1:7" ht="12.75">
      <c r="A4" s="143" t="s">
        <v>56</v>
      </c>
      <c r="B4" s="143"/>
      <c r="C4" s="108"/>
      <c r="D4" s="109"/>
      <c r="E4" s="144"/>
      <c r="F4" s="144"/>
      <c r="G4" s="144"/>
    </row>
    <row r="5" spans="1:7" ht="12.75">
      <c r="A5" s="145"/>
      <c r="G5" s="146"/>
    </row>
    <row r="6" spans="1:7" ht="27" customHeight="1">
      <c r="A6" s="147" t="s">
        <v>83</v>
      </c>
      <c r="B6" s="148" t="s">
        <v>84</v>
      </c>
      <c r="C6" s="148" t="s">
        <v>85</v>
      </c>
      <c r="D6" s="148" t="s">
        <v>86</v>
      </c>
      <c r="E6" s="149" t="s">
        <v>87</v>
      </c>
      <c r="F6" s="148" t="s">
        <v>88</v>
      </c>
      <c r="G6" s="150" t="s">
        <v>89</v>
      </c>
    </row>
    <row r="7" spans="1:7" ht="12.75">
      <c r="A7" s="151" t="s">
        <v>90</v>
      </c>
      <c r="B7" s="152" t="s">
        <v>63</v>
      </c>
      <c r="C7" s="153" t="s">
        <v>64</v>
      </c>
      <c r="D7" s="154"/>
      <c r="E7" s="155"/>
      <c r="F7" s="155"/>
      <c r="G7" s="156"/>
    </row>
    <row r="8" spans="1:240" s="163" customFormat="1" ht="12.75">
      <c r="A8" s="157">
        <v>1</v>
      </c>
      <c r="B8" s="158" t="s">
        <v>91</v>
      </c>
      <c r="C8" s="159" t="s">
        <v>92</v>
      </c>
      <c r="D8" s="160" t="s">
        <v>93</v>
      </c>
      <c r="E8" s="161">
        <f>E9</f>
        <v>82</v>
      </c>
      <c r="F8" s="161"/>
      <c r="G8" s="162"/>
      <c r="ID8" s="164"/>
      <c r="IE8" s="164"/>
      <c r="IF8" s="164"/>
    </row>
    <row r="9" spans="1:240" s="163" customFormat="1" ht="12.75">
      <c r="A9" s="165"/>
      <c r="B9" s="166"/>
      <c r="C9" s="167" t="s">
        <v>94</v>
      </c>
      <c r="D9" s="168"/>
      <c r="E9" s="169">
        <f>82</f>
        <v>82</v>
      </c>
      <c r="F9" s="169"/>
      <c r="G9" s="170"/>
      <c r="ID9" s="164"/>
      <c r="IE9" s="164"/>
      <c r="IF9" s="164"/>
    </row>
    <row r="10" spans="1:240" s="163" customFormat="1" ht="12.75">
      <c r="A10" s="157">
        <v>2</v>
      </c>
      <c r="B10" s="158" t="s">
        <v>95</v>
      </c>
      <c r="C10" s="159" t="s">
        <v>96</v>
      </c>
      <c r="D10" s="160" t="s">
        <v>93</v>
      </c>
      <c r="E10" s="161">
        <f>E11</f>
        <v>445</v>
      </c>
      <c r="F10" s="161"/>
      <c r="G10" s="162"/>
      <c r="ID10" s="164"/>
      <c r="IE10" s="164"/>
      <c r="IF10" s="164"/>
    </row>
    <row r="11" spans="1:240" s="163" customFormat="1" ht="12.75">
      <c r="A11" s="165"/>
      <c r="B11" s="166"/>
      <c r="C11" s="167" t="s">
        <v>97</v>
      </c>
      <c r="D11" s="168"/>
      <c r="E11" s="169">
        <f>121+324</f>
        <v>445</v>
      </c>
      <c r="F11" s="169"/>
      <c r="G11" s="170"/>
      <c r="ID11" s="164"/>
      <c r="IE11" s="164"/>
      <c r="IF11" s="164"/>
    </row>
    <row r="12" spans="1:240" s="163" customFormat="1" ht="12.75">
      <c r="A12" s="157">
        <v>3</v>
      </c>
      <c r="B12" s="158" t="s">
        <v>98</v>
      </c>
      <c r="C12" s="159" t="s">
        <v>99</v>
      </c>
      <c r="D12" s="160" t="s">
        <v>93</v>
      </c>
      <c r="E12" s="161">
        <f>E13</f>
        <v>1239</v>
      </c>
      <c r="F12" s="161"/>
      <c r="G12" s="162"/>
      <c r="ID12" s="164"/>
      <c r="IE12" s="164"/>
      <c r="IF12" s="164"/>
    </row>
    <row r="13" spans="1:7" s="163" customFormat="1" ht="12.75">
      <c r="A13" s="165"/>
      <c r="B13" s="166"/>
      <c r="C13" s="167" t="s">
        <v>100</v>
      </c>
      <c r="D13" s="168"/>
      <c r="E13" s="169">
        <f>121+450+323+56+17+33+38+201</f>
        <v>1239</v>
      </c>
      <c r="F13" s="169"/>
      <c r="G13" s="170"/>
    </row>
    <row r="14" spans="1:61" s="163" customFormat="1" ht="12.75">
      <c r="A14" s="157">
        <v>4</v>
      </c>
      <c r="B14" s="171" t="s">
        <v>101</v>
      </c>
      <c r="C14" s="172" t="s">
        <v>102</v>
      </c>
      <c r="D14" s="160" t="s">
        <v>103</v>
      </c>
      <c r="E14" s="161">
        <f>SUM(E15:E17)</f>
        <v>119.805</v>
      </c>
      <c r="F14" s="161"/>
      <c r="G14" s="162"/>
      <c r="BH14" s="173"/>
      <c r="BI14" s="173"/>
    </row>
    <row r="15" spans="1:61" s="163" customFormat="1" ht="12.75">
      <c r="A15" s="165"/>
      <c r="B15" s="166"/>
      <c r="C15" s="174" t="s">
        <v>104</v>
      </c>
      <c r="D15" s="168"/>
      <c r="E15" s="169">
        <f>(0.5*1.3*(13.65+2.1+40.95+9.45+27.3+11.55))</f>
        <v>68.25</v>
      </c>
      <c r="F15" s="169"/>
      <c r="G15" s="170"/>
      <c r="BH15" s="173"/>
      <c r="BI15" s="173"/>
    </row>
    <row r="16" spans="1:61" s="163" customFormat="1" ht="12.75">
      <c r="A16" s="165"/>
      <c r="B16" s="166"/>
      <c r="C16" s="174" t="s">
        <v>105</v>
      </c>
      <c r="D16" s="168"/>
      <c r="E16" s="169">
        <f>(0.3*0.5*35.7)</f>
        <v>5.355000000000001</v>
      </c>
      <c r="F16" s="169"/>
      <c r="G16" s="170"/>
      <c r="BH16" s="173"/>
      <c r="BI16" s="173"/>
    </row>
    <row r="17" spans="1:61" s="163" customFormat="1" ht="12.75">
      <c r="A17" s="165"/>
      <c r="B17" s="166"/>
      <c r="C17" s="174" t="s">
        <v>106</v>
      </c>
      <c r="D17" s="168"/>
      <c r="E17" s="169">
        <f>(0.4*0.4*(25.2+128.1+8.4+24.15+57.75+36.75+8.4))</f>
        <v>46.20000000000001</v>
      </c>
      <c r="F17" s="169"/>
      <c r="G17" s="170"/>
      <c r="BH17" s="173"/>
      <c r="BI17" s="173"/>
    </row>
    <row r="18" spans="1:61" s="163" customFormat="1" ht="12.75">
      <c r="A18" s="157">
        <v>5</v>
      </c>
      <c r="B18" s="171" t="s">
        <v>107</v>
      </c>
      <c r="C18" s="172" t="s">
        <v>108</v>
      </c>
      <c r="D18" s="160" t="s">
        <v>103</v>
      </c>
      <c r="E18" s="161">
        <f>E19</f>
        <v>35.943000000000005</v>
      </c>
      <c r="F18" s="161"/>
      <c r="G18" s="162"/>
      <c r="BH18" s="173"/>
      <c r="BI18" s="173"/>
    </row>
    <row r="19" spans="1:61" s="163" customFormat="1" ht="12.75">
      <c r="A19" s="165"/>
      <c r="B19" s="166"/>
      <c r="C19" s="167" t="s">
        <v>109</v>
      </c>
      <c r="D19" s="168"/>
      <c r="E19" s="169">
        <f>119.81*0.3</f>
        <v>35.943000000000005</v>
      </c>
      <c r="F19" s="169"/>
      <c r="G19" s="170"/>
      <c r="BH19" s="173"/>
      <c r="BI19" s="173"/>
    </row>
    <row r="20" spans="1:61" s="163" customFormat="1" ht="12.75">
      <c r="A20" s="157">
        <v>6</v>
      </c>
      <c r="B20" s="171" t="s">
        <v>110</v>
      </c>
      <c r="C20" s="172" t="s">
        <v>111</v>
      </c>
      <c r="D20" s="160" t="s">
        <v>103</v>
      </c>
      <c r="E20" s="161">
        <f>E22</f>
        <v>52.5</v>
      </c>
      <c r="F20" s="161"/>
      <c r="G20" s="162"/>
      <c r="BH20" s="173"/>
      <c r="BI20" s="173">
        <v>1</v>
      </c>
    </row>
    <row r="21" spans="1:61" s="163" customFormat="1" ht="12.75">
      <c r="A21" s="165"/>
      <c r="B21" s="166"/>
      <c r="C21" s="174" t="s">
        <v>112</v>
      </c>
      <c r="D21" s="168"/>
      <c r="E21" s="169"/>
      <c r="F21" s="169"/>
      <c r="G21" s="170"/>
      <c r="BH21" s="173"/>
      <c r="BI21" s="173"/>
    </row>
    <row r="22" spans="1:61" s="163" customFormat="1" ht="12.75">
      <c r="A22" s="165"/>
      <c r="B22" s="166"/>
      <c r="C22" s="167" t="s">
        <v>113</v>
      </c>
      <c r="D22" s="168"/>
      <c r="E22" s="169">
        <f>((0.5*1.3*(13.65+2.1+40.95+9.45+27.3+11.55)))-(0.5*0.3*(13.65+2.1+40.95+9.45+27.3+11.55))</f>
        <v>52.5</v>
      </c>
      <c r="F22" s="169"/>
      <c r="G22" s="170"/>
      <c r="BH22" s="173"/>
      <c r="BI22" s="173"/>
    </row>
    <row r="23" spans="1:61" s="163" customFormat="1" ht="12.75">
      <c r="A23" s="157">
        <v>7</v>
      </c>
      <c r="B23" s="171" t="s">
        <v>114</v>
      </c>
      <c r="C23" s="172" t="s">
        <v>115</v>
      </c>
      <c r="D23" s="160" t="s">
        <v>103</v>
      </c>
      <c r="E23" s="161">
        <f>E24</f>
        <v>52.5</v>
      </c>
      <c r="F23" s="161"/>
      <c r="G23" s="162"/>
      <c r="BH23" s="173"/>
      <c r="BI23" s="173">
        <v>1</v>
      </c>
    </row>
    <row r="24" spans="1:61" s="163" customFormat="1" ht="12.75">
      <c r="A24" s="165"/>
      <c r="B24" s="166"/>
      <c r="C24" s="167" t="s">
        <v>116</v>
      </c>
      <c r="D24" s="168"/>
      <c r="E24" s="169">
        <v>52.5</v>
      </c>
      <c r="F24" s="169"/>
      <c r="G24" s="170"/>
      <c r="BH24" s="173"/>
      <c r="BI24" s="173"/>
    </row>
    <row r="25" spans="1:61" s="163" customFormat="1" ht="12.75">
      <c r="A25" s="157">
        <v>8</v>
      </c>
      <c r="B25" s="171" t="s">
        <v>117</v>
      </c>
      <c r="C25" s="172" t="s">
        <v>118</v>
      </c>
      <c r="D25" s="160" t="s">
        <v>103</v>
      </c>
      <c r="E25" s="161">
        <f>E26</f>
        <v>47.25</v>
      </c>
      <c r="F25" s="161"/>
      <c r="G25" s="162"/>
      <c r="BH25" s="173"/>
      <c r="BI25" s="173"/>
    </row>
    <row r="26" spans="1:61" s="163" customFormat="1" ht="12.75">
      <c r="A26" s="165"/>
      <c r="B26" s="166"/>
      <c r="C26" s="174" t="s">
        <v>119</v>
      </c>
      <c r="D26" s="168"/>
      <c r="E26" s="169">
        <f>(0.5*0.9*(13.65+2.1+40.95+9.45+27.3+11.55))</f>
        <v>47.25</v>
      </c>
      <c r="F26" s="169"/>
      <c r="G26" s="170"/>
      <c r="BH26" s="173"/>
      <c r="BI26" s="173"/>
    </row>
    <row r="27" spans="1:61" s="163" customFormat="1" ht="12.75">
      <c r="A27" s="157">
        <v>9</v>
      </c>
      <c r="B27" s="171" t="s">
        <v>120</v>
      </c>
      <c r="C27" s="172" t="s">
        <v>121</v>
      </c>
      <c r="D27" s="160" t="s">
        <v>103</v>
      </c>
      <c r="E27" s="161">
        <f>E28</f>
        <v>44.800000000000004</v>
      </c>
      <c r="F27" s="161"/>
      <c r="G27" s="162"/>
      <c r="BH27" s="173"/>
      <c r="BI27" s="173"/>
    </row>
    <row r="28" spans="1:61" s="163" customFormat="1" ht="12.75">
      <c r="A28" s="165"/>
      <c r="B28" s="166"/>
      <c r="C28" s="174" t="s">
        <v>106</v>
      </c>
      <c r="D28" s="168"/>
      <c r="E28" s="169">
        <f>350*0.4*0.32</f>
        <v>44.800000000000004</v>
      </c>
      <c r="F28" s="169"/>
      <c r="G28" s="170"/>
      <c r="BH28" s="173"/>
      <c r="BI28" s="173"/>
    </row>
    <row r="29" spans="1:61" s="163" customFormat="1" ht="12.75">
      <c r="A29" s="157">
        <v>10</v>
      </c>
      <c r="B29" s="171" t="s">
        <v>122</v>
      </c>
      <c r="C29" s="172" t="s">
        <v>123</v>
      </c>
      <c r="D29" s="160" t="s">
        <v>103</v>
      </c>
      <c r="E29" s="161">
        <f>E30</f>
        <v>15.750000000000002</v>
      </c>
      <c r="F29" s="161"/>
      <c r="G29" s="162"/>
      <c r="BH29" s="173"/>
      <c r="BI29" s="173"/>
    </row>
    <row r="30" spans="1:61" s="163" customFormat="1" ht="12.75">
      <c r="A30" s="165"/>
      <c r="B30" s="166"/>
      <c r="C30" s="174" t="s">
        <v>124</v>
      </c>
      <c r="D30" s="168"/>
      <c r="E30" s="169">
        <f>(0.5*0.3*(13.65+2.1+40.95+9.45+27.3+11.55))</f>
        <v>15.750000000000002</v>
      </c>
      <c r="F30" s="169"/>
      <c r="G30" s="170"/>
      <c r="BH30" s="173"/>
      <c r="BI30" s="173"/>
    </row>
    <row r="31" spans="1:7" s="163" customFormat="1" ht="12.75">
      <c r="A31" s="157">
        <v>11</v>
      </c>
      <c r="B31" s="171" t="s">
        <v>125</v>
      </c>
      <c r="C31" s="172" t="s">
        <v>126</v>
      </c>
      <c r="D31" s="160" t="s">
        <v>93</v>
      </c>
      <c r="E31" s="161">
        <f>E32</f>
        <v>50</v>
      </c>
      <c r="F31" s="161"/>
      <c r="G31" s="162"/>
    </row>
    <row r="32" spans="1:7" s="163" customFormat="1" ht="12.75">
      <c r="A32" s="165"/>
      <c r="B32" s="166"/>
      <c r="C32" s="167" t="s">
        <v>127</v>
      </c>
      <c r="D32" s="168"/>
      <c r="E32" s="169">
        <v>50</v>
      </c>
      <c r="F32" s="169"/>
      <c r="G32" s="170"/>
    </row>
    <row r="33" spans="1:7" s="181" customFormat="1" ht="12.75">
      <c r="A33" s="175">
        <v>12</v>
      </c>
      <c r="B33" s="176" t="s">
        <v>128</v>
      </c>
      <c r="C33" s="177" t="s">
        <v>129</v>
      </c>
      <c r="D33" s="178" t="s">
        <v>130</v>
      </c>
      <c r="E33" s="179">
        <f>E34</f>
        <v>1.5</v>
      </c>
      <c r="F33" s="179"/>
      <c r="G33" s="180"/>
    </row>
    <row r="34" spans="1:7" s="181" customFormat="1" ht="12.75">
      <c r="A34" s="165"/>
      <c r="B34" s="166"/>
      <c r="C34" s="167" t="s">
        <v>131</v>
      </c>
      <c r="D34" s="168"/>
      <c r="E34" s="169">
        <f>50*0.03</f>
        <v>1.5</v>
      </c>
      <c r="F34" s="169"/>
      <c r="G34" s="170"/>
    </row>
    <row r="35" spans="1:7" s="163" customFormat="1" ht="12.75">
      <c r="A35" s="157">
        <v>13</v>
      </c>
      <c r="B35" s="171" t="s">
        <v>132</v>
      </c>
      <c r="C35" s="172" t="s">
        <v>133</v>
      </c>
      <c r="D35" s="160" t="s">
        <v>93</v>
      </c>
      <c r="E35" s="161">
        <f>E36</f>
        <v>1187.3700000000001</v>
      </c>
      <c r="F35" s="161"/>
      <c r="G35" s="162"/>
    </row>
    <row r="36" spans="1:7" s="163" customFormat="1" ht="12.75">
      <c r="A36" s="165"/>
      <c r="B36" s="166"/>
      <c r="C36" s="167" t="s">
        <v>134</v>
      </c>
      <c r="D36" s="168"/>
      <c r="E36" s="169">
        <f>340.2+127.05+83.64+122.4+5.1+15.3+460.02+33.66</f>
        <v>1187.3700000000001</v>
      </c>
      <c r="F36" s="169"/>
      <c r="G36" s="170"/>
    </row>
    <row r="37" spans="1:7" s="163" customFormat="1" ht="12.75">
      <c r="A37" s="157">
        <v>14</v>
      </c>
      <c r="B37" s="171" t="s">
        <v>135</v>
      </c>
      <c r="C37" s="172" t="s">
        <v>136</v>
      </c>
      <c r="D37" s="160" t="s">
        <v>93</v>
      </c>
      <c r="E37" s="161">
        <f>E38</f>
        <v>50</v>
      </c>
      <c r="F37" s="161"/>
      <c r="G37" s="162"/>
    </row>
    <row r="38" spans="1:7" s="163" customFormat="1" ht="12.75">
      <c r="A38" s="165"/>
      <c r="B38" s="166"/>
      <c r="C38" s="167" t="s">
        <v>127</v>
      </c>
      <c r="D38" s="168"/>
      <c r="E38" s="169">
        <v>50</v>
      </c>
      <c r="F38" s="169"/>
      <c r="G38" s="170"/>
    </row>
    <row r="39" spans="1:38" ht="12.75">
      <c r="A39" s="182"/>
      <c r="B39" s="183" t="s">
        <v>137</v>
      </c>
      <c r="C39" s="184" t="s">
        <v>138</v>
      </c>
      <c r="D39" s="185"/>
      <c r="E39" s="186"/>
      <c r="F39" s="187"/>
      <c r="G39" s="188"/>
      <c r="AH39" s="189"/>
      <c r="AI39" s="189"/>
      <c r="AJ39" s="189"/>
      <c r="AK39" s="189"/>
      <c r="AL39" s="189"/>
    </row>
    <row r="40" spans="1:240" s="163" customFormat="1" ht="12.75">
      <c r="A40" s="190" t="s">
        <v>90</v>
      </c>
      <c r="B40" s="191" t="s">
        <v>65</v>
      </c>
      <c r="C40" s="192" t="s">
        <v>66</v>
      </c>
      <c r="D40" s="193"/>
      <c r="E40" s="194"/>
      <c r="F40" s="194"/>
      <c r="G40" s="195"/>
      <c r="ID40" s="164"/>
      <c r="IE40" s="164"/>
      <c r="IF40" s="164"/>
    </row>
    <row r="41" spans="1:64" s="196" customFormat="1" ht="12.75">
      <c r="A41" s="157">
        <v>15</v>
      </c>
      <c r="B41" s="171" t="s">
        <v>139</v>
      </c>
      <c r="C41" s="172" t="s">
        <v>140</v>
      </c>
      <c r="D41" s="160" t="s">
        <v>93</v>
      </c>
      <c r="E41" s="161">
        <f>E42</f>
        <v>346.4399999999999</v>
      </c>
      <c r="F41" s="161"/>
      <c r="G41" s="162"/>
      <c r="AJ41" s="196">
        <v>1</v>
      </c>
      <c r="AK41" s="196">
        <f>IF(AJ41=1,G41,0)</f>
        <v>0</v>
      </c>
      <c r="AL41" s="196">
        <f>IF(AJ41=2,G41,0)</f>
        <v>0</v>
      </c>
      <c r="AM41" s="196">
        <f>IF(AJ41=3,G41,0)</f>
        <v>0</v>
      </c>
      <c r="AN41" s="196">
        <f>IF(AJ41=4,G41,0)</f>
        <v>0</v>
      </c>
      <c r="AO41" s="196">
        <f>IF(AJ41=5,G41,0)</f>
        <v>0</v>
      </c>
      <c r="BK41" s="197">
        <v>2</v>
      </c>
      <c r="BL41" s="197">
        <v>1</v>
      </c>
    </row>
    <row r="42" spans="1:7" s="203" customFormat="1" ht="12.75">
      <c r="A42" s="198"/>
      <c r="B42" s="199"/>
      <c r="C42" s="167" t="s">
        <v>141</v>
      </c>
      <c r="D42" s="200"/>
      <c r="E42" s="169">
        <f>1.2*(25.2+128.1+8.4+24.1+57.75+36.75+8.4)</f>
        <v>346.4399999999999</v>
      </c>
      <c r="F42" s="201"/>
      <c r="G42" s="202"/>
    </row>
    <row r="43" spans="1:7" s="204" customFormat="1" ht="12.75">
      <c r="A43" s="175">
        <v>16</v>
      </c>
      <c r="B43" s="176" t="s">
        <v>142</v>
      </c>
      <c r="C43" s="177" t="s">
        <v>143</v>
      </c>
      <c r="D43" s="178" t="s">
        <v>93</v>
      </c>
      <c r="E43" s="179">
        <f>E44</f>
        <v>363.7619999999999</v>
      </c>
      <c r="F43" s="179"/>
      <c r="G43" s="180"/>
    </row>
    <row r="44" spans="1:7" s="203" customFormat="1" ht="12.75">
      <c r="A44" s="198"/>
      <c r="B44" s="199"/>
      <c r="C44" s="167" t="s">
        <v>144</v>
      </c>
      <c r="D44" s="200"/>
      <c r="E44" s="169">
        <f>(1.2*(25.2+128.1+8.4+24.1+57.75+36.75+8.4))*1.05</f>
        <v>363.7619999999999</v>
      </c>
      <c r="F44" s="201"/>
      <c r="G44" s="202"/>
    </row>
    <row r="45" spans="1:64" s="196" customFormat="1" ht="12.75">
      <c r="A45" s="157">
        <v>17</v>
      </c>
      <c r="B45" s="171" t="s">
        <v>145</v>
      </c>
      <c r="C45" s="172" t="s">
        <v>146</v>
      </c>
      <c r="D45" s="160" t="s">
        <v>147</v>
      </c>
      <c r="E45" s="161">
        <f>E46</f>
        <v>288.69999999999993</v>
      </c>
      <c r="F45" s="161"/>
      <c r="G45" s="162"/>
      <c r="AJ45" s="196">
        <v>1</v>
      </c>
      <c r="AK45" s="196">
        <f>IF(AJ45=1,G45,0)</f>
        <v>0</v>
      </c>
      <c r="AL45" s="196">
        <f>IF(AJ45=2,G45,0)</f>
        <v>0</v>
      </c>
      <c r="AM45" s="196">
        <f>IF(AJ45=3,G45,0)</f>
        <v>0</v>
      </c>
      <c r="AN45" s="196">
        <f>IF(AJ45=4,G45,0)</f>
        <v>0</v>
      </c>
      <c r="AO45" s="196">
        <f>IF(AJ45=5,G45,0)</f>
        <v>0</v>
      </c>
      <c r="BK45" s="197">
        <v>2</v>
      </c>
      <c r="BL45" s="197">
        <v>1</v>
      </c>
    </row>
    <row r="46" spans="1:7" s="203" customFormat="1" ht="12.75">
      <c r="A46" s="198"/>
      <c r="B46" s="199"/>
      <c r="C46" s="167" t="s">
        <v>148</v>
      </c>
      <c r="D46" s="200"/>
      <c r="E46" s="169">
        <f>(25.2+128.1+8.4+24.1+57.75+36.75+8.4)</f>
        <v>288.69999999999993</v>
      </c>
      <c r="F46" s="201"/>
      <c r="G46" s="202"/>
    </row>
    <row r="47" spans="1:7" s="204" customFormat="1" ht="12.75">
      <c r="A47" s="175">
        <v>18</v>
      </c>
      <c r="B47" s="176" t="s">
        <v>149</v>
      </c>
      <c r="C47" s="177" t="s">
        <v>150</v>
      </c>
      <c r="D47" s="178" t="s">
        <v>147</v>
      </c>
      <c r="E47" s="179">
        <f>E48</f>
        <v>303.13499999999993</v>
      </c>
      <c r="F47" s="179"/>
      <c r="G47" s="180"/>
    </row>
    <row r="48" spans="1:7" s="203" customFormat="1" ht="12.75">
      <c r="A48" s="198"/>
      <c r="B48" s="199"/>
      <c r="C48" s="167" t="s">
        <v>151</v>
      </c>
      <c r="D48" s="200"/>
      <c r="E48" s="205">
        <f>(25.2+128.1+8.4+24.1+57.75+36.75+8.4)*1.05</f>
        <v>303.13499999999993</v>
      </c>
      <c r="F48" s="201"/>
      <c r="G48" s="202"/>
    </row>
    <row r="49" spans="1:240" s="163" customFormat="1" ht="12.75">
      <c r="A49" s="182"/>
      <c r="B49" s="183" t="s">
        <v>137</v>
      </c>
      <c r="C49" s="184" t="s">
        <v>152</v>
      </c>
      <c r="D49" s="185"/>
      <c r="E49" s="186"/>
      <c r="F49" s="187"/>
      <c r="G49" s="188"/>
      <c r="AH49" s="206">
        <f>SUM(AH40:AH40)</f>
        <v>0</v>
      </c>
      <c r="AI49" s="206">
        <f>SUM(AI40:AI40)</f>
        <v>0</v>
      </c>
      <c r="AJ49" s="206">
        <f>SUM(AJ40:AJ40)</f>
        <v>0</v>
      </c>
      <c r="AK49" s="206">
        <f>SUM(AK40:AK40)</f>
        <v>0</v>
      </c>
      <c r="AL49" s="206">
        <f>SUM(AL40:AL40)</f>
        <v>0</v>
      </c>
      <c r="ID49" s="164"/>
      <c r="IE49" s="164"/>
      <c r="IF49" s="164"/>
    </row>
    <row r="50" spans="1:7" ht="12.75">
      <c r="A50" s="207" t="s">
        <v>90</v>
      </c>
      <c r="B50" s="208" t="s">
        <v>67</v>
      </c>
      <c r="C50" s="209" t="s">
        <v>68</v>
      </c>
      <c r="D50" s="210"/>
      <c r="E50" s="211"/>
      <c r="F50" s="211"/>
      <c r="G50" s="212"/>
    </row>
    <row r="51" spans="1:64" s="196" customFormat="1" ht="12.75">
      <c r="A51" s="157">
        <v>19</v>
      </c>
      <c r="B51" s="171" t="s">
        <v>153</v>
      </c>
      <c r="C51" s="172" t="s">
        <v>154</v>
      </c>
      <c r="D51" s="160" t="s">
        <v>155</v>
      </c>
      <c r="E51" s="161">
        <f>E52</f>
        <v>1</v>
      </c>
      <c r="F51" s="161"/>
      <c r="G51" s="162"/>
      <c r="AJ51" s="196">
        <v>1</v>
      </c>
      <c r="AK51" s="196">
        <f>IF(AJ51=1,G51,0)</f>
        <v>0</v>
      </c>
      <c r="AL51" s="196">
        <f>IF(AJ51=2,G51,0)</f>
        <v>0</v>
      </c>
      <c r="AM51" s="196">
        <f>IF(AJ51=3,G51,0)</f>
        <v>0</v>
      </c>
      <c r="AN51" s="196">
        <f>IF(AJ51=4,G51,0)</f>
        <v>0</v>
      </c>
      <c r="AO51" s="196">
        <f>IF(AJ51=5,G51,0)</f>
        <v>0</v>
      </c>
      <c r="BK51" s="197">
        <v>2</v>
      </c>
      <c r="BL51" s="197">
        <v>1</v>
      </c>
    </row>
    <row r="52" spans="1:7" s="203" customFormat="1" ht="12.75">
      <c r="A52" s="198"/>
      <c r="B52" s="199"/>
      <c r="C52" s="167" t="s">
        <v>63</v>
      </c>
      <c r="D52" s="200"/>
      <c r="E52" s="169">
        <v>1</v>
      </c>
      <c r="F52" s="201"/>
      <c r="G52" s="202"/>
    </row>
    <row r="53" spans="1:7" s="204" customFormat="1" ht="12.75">
      <c r="A53" s="175">
        <v>20</v>
      </c>
      <c r="B53" s="176" t="s">
        <v>153</v>
      </c>
      <c r="C53" s="177" t="s">
        <v>156</v>
      </c>
      <c r="D53" s="178" t="s">
        <v>155</v>
      </c>
      <c r="E53" s="179">
        <f>E54</f>
        <v>1</v>
      </c>
      <c r="F53" s="179"/>
      <c r="G53" s="180"/>
    </row>
    <row r="54" spans="1:7" s="203" customFormat="1" ht="12.75">
      <c r="A54" s="198"/>
      <c r="B54" s="199"/>
      <c r="C54" s="167" t="s">
        <v>63</v>
      </c>
      <c r="D54" s="200"/>
      <c r="E54" s="169">
        <v>1</v>
      </c>
      <c r="F54" s="201"/>
      <c r="G54" s="202"/>
    </row>
    <row r="55" spans="1:240" s="163" customFormat="1" ht="12.75">
      <c r="A55" s="182"/>
      <c r="B55" s="183" t="s">
        <v>137</v>
      </c>
      <c r="C55" s="184" t="s">
        <v>157</v>
      </c>
      <c r="D55" s="185"/>
      <c r="E55" s="186"/>
      <c r="F55" s="187"/>
      <c r="G55" s="188"/>
      <c r="AH55" s="206">
        <f>SUM(AH50:AH50)</f>
        <v>0</v>
      </c>
      <c r="AI55" s="206">
        <f>SUM(AI50:AI50)</f>
        <v>0</v>
      </c>
      <c r="AJ55" s="206">
        <f>SUM(AJ50:AJ50)</f>
        <v>0</v>
      </c>
      <c r="AK55" s="206">
        <f>SUM(AK50:AK50)</f>
        <v>0</v>
      </c>
      <c r="AL55" s="206">
        <f>SUM(AL50:AL50)</f>
        <v>0</v>
      </c>
      <c r="ID55" s="164"/>
      <c r="IE55" s="164"/>
      <c r="IF55" s="164"/>
    </row>
    <row r="56" spans="1:7" ht="12.75">
      <c r="A56" s="207" t="s">
        <v>90</v>
      </c>
      <c r="B56" s="208" t="s">
        <v>69</v>
      </c>
      <c r="C56" s="209" t="s">
        <v>70</v>
      </c>
      <c r="D56" s="210"/>
      <c r="E56" s="211"/>
      <c r="F56" s="211"/>
      <c r="G56" s="212"/>
    </row>
    <row r="57" spans="1:240" s="163" customFormat="1" ht="12.75">
      <c r="A57" s="157">
        <v>21</v>
      </c>
      <c r="B57" s="171" t="s">
        <v>158</v>
      </c>
      <c r="C57" s="172" t="s">
        <v>159</v>
      </c>
      <c r="D57" s="160" t="s">
        <v>103</v>
      </c>
      <c r="E57" s="161">
        <f>E58</f>
        <v>5.25</v>
      </c>
      <c r="F57" s="161"/>
      <c r="G57" s="162"/>
      <c r="AH57" s="206"/>
      <c r="AI57" s="206"/>
      <c r="AJ57" s="206"/>
      <c r="AK57" s="206"/>
      <c r="AL57" s="206"/>
      <c r="ID57" s="164"/>
      <c r="IE57" s="164"/>
      <c r="IF57" s="164"/>
    </row>
    <row r="58" spans="1:240" s="163" customFormat="1" ht="12.75">
      <c r="A58" s="165"/>
      <c r="B58" s="166"/>
      <c r="C58" s="174" t="s">
        <v>160</v>
      </c>
      <c r="D58" s="168"/>
      <c r="E58" s="169">
        <f>(0.5*0.1*(13.65+2.1+40.95+9.45+27.3+11.55))</f>
        <v>5.25</v>
      </c>
      <c r="F58" s="169"/>
      <c r="G58" s="170"/>
      <c r="AH58" s="206"/>
      <c r="AI58" s="206"/>
      <c r="AJ58" s="206"/>
      <c r="AK58" s="206"/>
      <c r="AL58" s="206"/>
      <c r="ID58" s="164"/>
      <c r="IE58" s="164"/>
      <c r="IF58" s="164"/>
    </row>
    <row r="59" spans="1:38" ht="12.75">
      <c r="A59" s="182"/>
      <c r="B59" s="183" t="s">
        <v>137</v>
      </c>
      <c r="C59" s="184" t="s">
        <v>161</v>
      </c>
      <c r="D59" s="185"/>
      <c r="E59" s="186"/>
      <c r="F59" s="187"/>
      <c r="G59" s="188"/>
      <c r="AH59" s="189"/>
      <c r="AI59" s="189"/>
      <c r="AJ59" s="189"/>
      <c r="AK59" s="189"/>
      <c r="AL59" s="189"/>
    </row>
    <row r="60" spans="1:7" ht="12.75">
      <c r="A60" s="207" t="s">
        <v>90</v>
      </c>
      <c r="B60" s="208" t="s">
        <v>71</v>
      </c>
      <c r="C60" s="209" t="s">
        <v>72</v>
      </c>
      <c r="D60" s="210"/>
      <c r="E60" s="211"/>
      <c r="F60" s="211"/>
      <c r="G60" s="212"/>
    </row>
    <row r="61" spans="1:61" s="163" customFormat="1" ht="12.75">
      <c r="A61" s="157">
        <v>22</v>
      </c>
      <c r="B61" s="171" t="s">
        <v>162</v>
      </c>
      <c r="C61" s="172" t="s">
        <v>163</v>
      </c>
      <c r="D61" s="160" t="s">
        <v>93</v>
      </c>
      <c r="E61" s="161">
        <f>E62</f>
        <v>1654.62</v>
      </c>
      <c r="F61" s="161"/>
      <c r="G61" s="162"/>
      <c r="BH61" s="173"/>
      <c r="BI61" s="173">
        <v>1</v>
      </c>
    </row>
    <row r="62" spans="1:61" s="163" customFormat="1" ht="12.75">
      <c r="A62" s="165"/>
      <c r="B62" s="166"/>
      <c r="C62" s="167" t="s">
        <v>164</v>
      </c>
      <c r="D62" s="168"/>
      <c r="E62" s="169">
        <f>340.2+340.2+127.05+127.05+122.4+5.1+15.3+460.02+33.66+83.64</f>
        <v>1654.62</v>
      </c>
      <c r="F62" s="169"/>
      <c r="G62" s="170"/>
      <c r="BH62" s="173"/>
      <c r="BI62" s="173"/>
    </row>
    <row r="63" spans="1:61" s="163" customFormat="1" ht="12.75">
      <c r="A63" s="157">
        <v>23</v>
      </c>
      <c r="B63" s="171" t="s">
        <v>165</v>
      </c>
      <c r="C63" s="172" t="s">
        <v>166</v>
      </c>
      <c r="D63" s="160" t="s">
        <v>93</v>
      </c>
      <c r="E63" s="161">
        <f>E64</f>
        <v>527</v>
      </c>
      <c r="F63" s="161"/>
      <c r="G63" s="162"/>
      <c r="BH63" s="173"/>
      <c r="BI63" s="173"/>
    </row>
    <row r="64" spans="1:61" s="163" customFormat="1" ht="12.75">
      <c r="A64" s="165"/>
      <c r="B64" s="166"/>
      <c r="C64" s="167" t="s">
        <v>167</v>
      </c>
      <c r="D64" s="168"/>
      <c r="E64" s="169">
        <f>324+121+82</f>
        <v>527</v>
      </c>
      <c r="F64" s="169"/>
      <c r="G64" s="170"/>
      <c r="BH64" s="173"/>
      <c r="BI64" s="173"/>
    </row>
    <row r="65" spans="1:70" s="163" customFormat="1" ht="12.75">
      <c r="A65" s="157">
        <v>24</v>
      </c>
      <c r="B65" s="171" t="s">
        <v>168</v>
      </c>
      <c r="C65" s="172" t="s">
        <v>169</v>
      </c>
      <c r="D65" s="160" t="s">
        <v>93</v>
      </c>
      <c r="E65" s="161">
        <f>E66</f>
        <v>550.89</v>
      </c>
      <c r="F65" s="161"/>
      <c r="G65" s="162"/>
      <c r="BQ65" s="173"/>
      <c r="BR65" s="173"/>
    </row>
    <row r="66" spans="1:61" s="163" customFormat="1" ht="12.75">
      <c r="A66" s="165"/>
      <c r="B66" s="166"/>
      <c r="C66" s="167" t="s">
        <v>170</v>
      </c>
      <c r="D66" s="168"/>
      <c r="E66" s="169">
        <f>340.2+127.05+83.64</f>
        <v>550.89</v>
      </c>
      <c r="F66" s="169"/>
      <c r="G66" s="170"/>
      <c r="BH66" s="173"/>
      <c r="BI66" s="173"/>
    </row>
    <row r="67" spans="1:61" s="163" customFormat="1" ht="12.75">
      <c r="A67" s="157">
        <v>25</v>
      </c>
      <c r="B67" s="171" t="s">
        <v>171</v>
      </c>
      <c r="C67" s="172" t="s">
        <v>172</v>
      </c>
      <c r="D67" s="160" t="s">
        <v>93</v>
      </c>
      <c r="E67" s="161">
        <f>E68</f>
        <v>527</v>
      </c>
      <c r="F67" s="161"/>
      <c r="G67" s="162"/>
      <c r="BH67" s="173"/>
      <c r="BI67" s="173"/>
    </row>
    <row r="68" spans="1:61" s="163" customFormat="1" ht="12.75">
      <c r="A68" s="165"/>
      <c r="B68" s="166"/>
      <c r="C68" s="167" t="s">
        <v>167</v>
      </c>
      <c r="D68" s="168"/>
      <c r="E68" s="169">
        <f>324+121+82</f>
        <v>527</v>
      </c>
      <c r="F68" s="169"/>
      <c r="G68" s="170"/>
      <c r="BH68" s="173"/>
      <c r="BI68" s="173"/>
    </row>
    <row r="69" spans="1:61" s="163" customFormat="1" ht="12.75">
      <c r="A69" s="157">
        <v>26</v>
      </c>
      <c r="B69" s="171" t="s">
        <v>173</v>
      </c>
      <c r="C69" s="172" t="s">
        <v>174</v>
      </c>
      <c r="D69" s="160" t="s">
        <v>93</v>
      </c>
      <c r="E69" s="161">
        <f>E70</f>
        <v>527</v>
      </c>
      <c r="F69" s="161"/>
      <c r="G69" s="162"/>
      <c r="BH69" s="173"/>
      <c r="BI69" s="173"/>
    </row>
    <row r="70" spans="1:61" s="163" customFormat="1" ht="12.75">
      <c r="A70" s="165"/>
      <c r="B70" s="166"/>
      <c r="C70" s="167" t="s">
        <v>167</v>
      </c>
      <c r="D70" s="168"/>
      <c r="E70" s="169">
        <f>324+121+82</f>
        <v>527</v>
      </c>
      <c r="F70" s="169"/>
      <c r="G70" s="170"/>
      <c r="BH70" s="173"/>
      <c r="BI70" s="173"/>
    </row>
    <row r="71" spans="1:61" s="163" customFormat="1" ht="12.75">
      <c r="A71" s="157">
        <v>27</v>
      </c>
      <c r="B71" s="171" t="s">
        <v>175</v>
      </c>
      <c r="C71" s="172" t="s">
        <v>176</v>
      </c>
      <c r="D71" s="160" t="s">
        <v>93</v>
      </c>
      <c r="E71" s="161">
        <f>E72</f>
        <v>594</v>
      </c>
      <c r="F71" s="161"/>
      <c r="G71" s="162"/>
      <c r="BH71" s="173"/>
      <c r="BI71" s="173"/>
    </row>
    <row r="72" spans="1:61" s="163" customFormat="1" ht="12.75">
      <c r="A72" s="213"/>
      <c r="B72" s="166"/>
      <c r="C72" s="167" t="s">
        <v>177</v>
      </c>
      <c r="D72" s="168"/>
      <c r="E72" s="169">
        <f>120+5+15+421+33</f>
        <v>594</v>
      </c>
      <c r="F72" s="169"/>
      <c r="G72" s="170"/>
      <c r="BH72" s="173"/>
      <c r="BI72" s="173"/>
    </row>
    <row r="73" spans="1:61" s="163" customFormat="1" ht="12.75">
      <c r="A73" s="175">
        <v>28</v>
      </c>
      <c r="B73" s="176" t="s">
        <v>178</v>
      </c>
      <c r="C73" s="177" t="s">
        <v>179</v>
      </c>
      <c r="D73" s="178" t="s">
        <v>93</v>
      </c>
      <c r="E73" s="179">
        <f>E74</f>
        <v>623.7</v>
      </c>
      <c r="F73" s="179"/>
      <c r="G73" s="180"/>
      <c r="BH73" s="173"/>
      <c r="BI73" s="173"/>
    </row>
    <row r="74" spans="1:61" s="163" customFormat="1" ht="12.75">
      <c r="A74" s="214"/>
      <c r="B74" s="166"/>
      <c r="C74" s="167" t="s">
        <v>180</v>
      </c>
      <c r="D74" s="168"/>
      <c r="E74" s="169">
        <f>594*1.05</f>
        <v>623.7</v>
      </c>
      <c r="F74" s="169"/>
      <c r="G74" s="170"/>
      <c r="BH74" s="173"/>
      <c r="BI74" s="173"/>
    </row>
    <row r="75" spans="1:38" ht="12.75">
      <c r="A75" s="182"/>
      <c r="B75" s="183" t="s">
        <v>137</v>
      </c>
      <c r="C75" s="184" t="s">
        <v>181</v>
      </c>
      <c r="D75" s="185"/>
      <c r="E75" s="186"/>
      <c r="F75" s="187"/>
      <c r="G75" s="188"/>
      <c r="AH75" s="189"/>
      <c r="AI75" s="189"/>
      <c r="AJ75" s="189"/>
      <c r="AK75" s="189"/>
      <c r="AL75" s="189"/>
    </row>
    <row r="76" spans="1:38" s="163" customFormat="1" ht="12.75">
      <c r="A76" s="190" t="s">
        <v>90</v>
      </c>
      <c r="B76" s="215" t="s">
        <v>73</v>
      </c>
      <c r="C76" s="216" t="s">
        <v>74</v>
      </c>
      <c r="D76" s="217"/>
      <c r="E76" s="218"/>
      <c r="F76" s="218"/>
      <c r="G76" s="219"/>
      <c r="AH76" s="206"/>
      <c r="AI76" s="206"/>
      <c r="AJ76" s="206"/>
      <c r="AK76" s="206"/>
      <c r="AL76" s="206"/>
    </row>
    <row r="77" spans="1:38" s="163" customFormat="1" ht="12.75">
      <c r="A77" s="157">
        <v>29</v>
      </c>
      <c r="B77" s="171" t="s">
        <v>182</v>
      </c>
      <c r="C77" s="172" t="s">
        <v>183</v>
      </c>
      <c r="D77" s="160" t="s">
        <v>147</v>
      </c>
      <c r="E77" s="161">
        <f>E78</f>
        <v>105</v>
      </c>
      <c r="F77" s="161"/>
      <c r="G77" s="162"/>
      <c r="AH77" s="206"/>
      <c r="AI77" s="206"/>
      <c r="AJ77" s="206"/>
      <c r="AK77" s="206"/>
      <c r="AL77" s="206"/>
    </row>
    <row r="78" spans="2:240" s="214" customFormat="1" ht="12.75">
      <c r="B78" s="166"/>
      <c r="C78" s="167" t="s">
        <v>184</v>
      </c>
      <c r="D78" s="168"/>
      <c r="E78" s="169">
        <f>13.65+2.1+40.95+9.45+27.3+11.55</f>
        <v>105</v>
      </c>
      <c r="F78" s="169"/>
      <c r="G78" s="170"/>
      <c r="H78" s="220"/>
      <c r="I78" s="221"/>
      <c r="J78" s="222"/>
      <c r="K78" s="222"/>
      <c r="L78" s="223"/>
      <c r="M78" s="224"/>
      <c r="N78" s="225"/>
      <c r="O78" s="220"/>
      <c r="P78" s="221"/>
      <c r="Q78" s="222"/>
      <c r="R78" s="222"/>
      <c r="S78" s="223"/>
      <c r="T78" s="224"/>
      <c r="U78" s="225"/>
      <c r="V78" s="220"/>
      <c r="W78" s="221"/>
      <c r="X78" s="222"/>
      <c r="Y78" s="222"/>
      <c r="Z78" s="223"/>
      <c r="AA78" s="224"/>
      <c r="AB78" s="225"/>
      <c r="AC78" s="220"/>
      <c r="AD78" s="221"/>
      <c r="AE78" s="222"/>
      <c r="AF78" s="222"/>
      <c r="AG78" s="223"/>
      <c r="AH78" s="224"/>
      <c r="AI78" s="225"/>
      <c r="AJ78" s="220"/>
      <c r="AK78" s="221"/>
      <c r="AL78" s="222"/>
      <c r="AM78" s="222"/>
      <c r="AN78" s="223"/>
      <c r="AO78" s="224"/>
      <c r="AP78" s="225"/>
      <c r="AQ78" s="220"/>
      <c r="AR78" s="221"/>
      <c r="AS78" s="222"/>
      <c r="AT78" s="222"/>
      <c r="AU78" s="223"/>
      <c r="AV78" s="224"/>
      <c r="AW78" s="225"/>
      <c r="AX78" s="220"/>
      <c r="AY78" s="221"/>
      <c r="AZ78" s="222"/>
      <c r="BA78" s="222"/>
      <c r="BB78" s="223"/>
      <c r="BC78" s="224"/>
      <c r="BD78" s="225"/>
      <c r="BE78" s="220"/>
      <c r="BF78" s="221"/>
      <c r="BG78" s="222"/>
      <c r="BH78" s="222"/>
      <c r="BI78" s="170"/>
      <c r="BK78" s="166"/>
      <c r="BL78" s="167" t="s">
        <v>185</v>
      </c>
      <c r="BM78" s="168"/>
      <c r="BN78" s="169">
        <f>110.3*1.1</f>
        <v>121.33000000000001</v>
      </c>
      <c r="BO78" s="169"/>
      <c r="BP78" s="170"/>
      <c r="BR78" s="166"/>
      <c r="BS78" s="167" t="s">
        <v>185</v>
      </c>
      <c r="BT78" s="168"/>
      <c r="BU78" s="169">
        <f>110.3*1.1</f>
        <v>121.33000000000001</v>
      </c>
      <c r="BV78" s="169"/>
      <c r="BW78" s="170"/>
      <c r="BY78" s="166"/>
      <c r="BZ78" s="167" t="s">
        <v>185</v>
      </c>
      <c r="CA78" s="168"/>
      <c r="CB78" s="169">
        <f>110.3*1.1</f>
        <v>121.33000000000001</v>
      </c>
      <c r="CC78" s="169"/>
      <c r="CD78" s="170"/>
      <c r="CF78" s="166"/>
      <c r="CG78" s="167" t="s">
        <v>185</v>
      </c>
      <c r="CH78" s="168"/>
      <c r="CI78" s="169">
        <f>110.3*1.1</f>
        <v>121.33000000000001</v>
      </c>
      <c r="CJ78" s="169"/>
      <c r="CK78" s="170"/>
      <c r="CM78" s="166"/>
      <c r="CN78" s="167" t="s">
        <v>185</v>
      </c>
      <c r="CO78" s="168"/>
      <c r="CP78" s="169">
        <f>110.3*1.1</f>
        <v>121.33000000000001</v>
      </c>
      <c r="CQ78" s="169"/>
      <c r="CR78" s="170"/>
      <c r="CT78" s="166"/>
      <c r="CU78" s="167" t="s">
        <v>185</v>
      </c>
      <c r="CV78" s="168"/>
      <c r="CW78" s="169">
        <f>110.3*1.1</f>
        <v>121.33000000000001</v>
      </c>
      <c r="CX78" s="169"/>
      <c r="CY78" s="170"/>
      <c r="DA78" s="166"/>
      <c r="DB78" s="167" t="s">
        <v>185</v>
      </c>
      <c r="DC78" s="168"/>
      <c r="DD78" s="169">
        <f>110.3*1.1</f>
        <v>121.33000000000001</v>
      </c>
      <c r="DE78" s="169"/>
      <c r="DF78" s="170"/>
      <c r="DH78" s="166"/>
      <c r="DI78" s="167" t="s">
        <v>185</v>
      </c>
      <c r="DJ78" s="168"/>
      <c r="DK78" s="169">
        <f>110.3*1.1</f>
        <v>121.33000000000001</v>
      </c>
      <c r="DL78" s="169"/>
      <c r="DM78" s="170"/>
      <c r="DO78" s="166"/>
      <c r="DP78" s="167" t="s">
        <v>185</v>
      </c>
      <c r="DQ78" s="168"/>
      <c r="DR78" s="169">
        <f>110.3*1.1</f>
        <v>121.33000000000001</v>
      </c>
      <c r="DS78" s="169"/>
      <c r="DT78" s="170"/>
      <c r="DV78" s="166"/>
      <c r="DW78" s="167" t="s">
        <v>185</v>
      </c>
      <c r="DX78" s="168"/>
      <c r="DY78" s="169">
        <f>110.3*1.1</f>
        <v>121.33000000000001</v>
      </c>
      <c r="DZ78" s="169"/>
      <c r="EA78" s="170"/>
      <c r="EC78" s="166"/>
      <c r="ED78" s="167" t="s">
        <v>185</v>
      </c>
      <c r="EE78" s="168"/>
      <c r="EF78" s="169">
        <f>110.3*1.1</f>
        <v>121.33000000000001</v>
      </c>
      <c r="EG78" s="169"/>
      <c r="EH78" s="170"/>
      <c r="EJ78" s="166"/>
      <c r="EK78" s="167" t="s">
        <v>185</v>
      </c>
      <c r="EL78" s="168"/>
      <c r="EM78" s="169">
        <f>110.3*1.1</f>
        <v>121.33000000000001</v>
      </c>
      <c r="EN78" s="169"/>
      <c r="EO78" s="170"/>
      <c r="EQ78" s="166"/>
      <c r="ER78" s="167" t="s">
        <v>185</v>
      </c>
      <c r="ES78" s="168"/>
      <c r="ET78" s="169">
        <f>110.3*1.1</f>
        <v>121.33000000000001</v>
      </c>
      <c r="EU78" s="169"/>
      <c r="EV78" s="170"/>
      <c r="EX78" s="166"/>
      <c r="EY78" s="167" t="s">
        <v>185</v>
      </c>
      <c r="EZ78" s="168"/>
      <c r="FA78" s="169">
        <f>110.3*1.1</f>
        <v>121.33000000000001</v>
      </c>
      <c r="FB78" s="169"/>
      <c r="FC78" s="170"/>
      <c r="FE78" s="166"/>
      <c r="FF78" s="167" t="s">
        <v>185</v>
      </c>
      <c r="FG78" s="168"/>
      <c r="FH78" s="169">
        <f>110.3*1.1</f>
        <v>121.33000000000001</v>
      </c>
      <c r="FI78" s="169"/>
      <c r="FJ78" s="170"/>
      <c r="FL78" s="166"/>
      <c r="FM78" s="167" t="s">
        <v>185</v>
      </c>
      <c r="FN78" s="168"/>
      <c r="FO78" s="169">
        <f>110.3*1.1</f>
        <v>121.33000000000001</v>
      </c>
      <c r="FP78" s="169"/>
      <c r="FQ78" s="170"/>
      <c r="FS78" s="166"/>
      <c r="FT78" s="167" t="s">
        <v>185</v>
      </c>
      <c r="FU78" s="168"/>
      <c r="FV78" s="169">
        <f>110.3*1.1</f>
        <v>121.33000000000001</v>
      </c>
      <c r="FW78" s="169"/>
      <c r="FX78" s="170"/>
      <c r="FZ78" s="166"/>
      <c r="GA78" s="167" t="s">
        <v>185</v>
      </c>
      <c r="GB78" s="168"/>
      <c r="GC78" s="169">
        <f>110.3*1.1</f>
        <v>121.33000000000001</v>
      </c>
      <c r="GD78" s="169"/>
      <c r="GE78" s="170"/>
      <c r="GG78" s="166"/>
      <c r="GH78" s="167" t="s">
        <v>185</v>
      </c>
      <c r="GI78" s="168"/>
      <c r="GJ78" s="169">
        <f>110.3*1.1</f>
        <v>121.33000000000001</v>
      </c>
      <c r="GK78" s="169"/>
      <c r="GL78" s="170"/>
      <c r="GN78" s="166"/>
      <c r="GO78" s="167" t="s">
        <v>185</v>
      </c>
      <c r="GP78" s="168"/>
      <c r="GQ78" s="169">
        <f>110.3*1.1</f>
        <v>121.33000000000001</v>
      </c>
      <c r="GR78" s="169"/>
      <c r="GS78" s="170"/>
      <c r="GU78" s="166"/>
      <c r="GV78" s="167" t="s">
        <v>185</v>
      </c>
      <c r="GW78" s="168"/>
      <c r="GX78" s="169">
        <f>110.3*1.1</f>
        <v>121.33000000000001</v>
      </c>
      <c r="GY78" s="169"/>
      <c r="GZ78" s="170"/>
      <c r="HB78" s="166"/>
      <c r="HC78" s="167" t="s">
        <v>185</v>
      </c>
      <c r="HD78" s="168"/>
      <c r="HE78" s="169">
        <f>110.3*1.1</f>
        <v>121.33000000000001</v>
      </c>
      <c r="HF78" s="169"/>
      <c r="HG78" s="170"/>
      <c r="HI78" s="166"/>
      <c r="HJ78" s="167" t="s">
        <v>185</v>
      </c>
      <c r="HK78" s="168"/>
      <c r="HL78" s="169">
        <f>110.3*1.1</f>
        <v>121.33000000000001</v>
      </c>
      <c r="HM78" s="169"/>
      <c r="HN78" s="170"/>
      <c r="HP78" s="166"/>
      <c r="HQ78" s="167" t="s">
        <v>185</v>
      </c>
      <c r="HR78" s="168"/>
      <c r="HS78" s="169">
        <f>110.3*1.1</f>
        <v>121.33000000000001</v>
      </c>
      <c r="HT78" s="169"/>
      <c r="HU78" s="170"/>
      <c r="HW78" s="166"/>
      <c r="HX78" s="167" t="s">
        <v>185</v>
      </c>
      <c r="HY78" s="168"/>
      <c r="HZ78" s="169">
        <f>110.3*1.1</f>
        <v>121.33000000000001</v>
      </c>
      <c r="IA78" s="169"/>
      <c r="IB78" s="170"/>
      <c r="ID78" s="166"/>
      <c r="IE78" s="167" t="s">
        <v>185</v>
      </c>
      <c r="IF78" s="168"/>
    </row>
    <row r="79" spans="1:38" s="163" customFormat="1" ht="12.75">
      <c r="A79" s="175">
        <v>30</v>
      </c>
      <c r="B79" s="176" t="s">
        <v>186</v>
      </c>
      <c r="C79" s="177" t="s">
        <v>187</v>
      </c>
      <c r="D79" s="178" t="s">
        <v>147</v>
      </c>
      <c r="E79" s="179">
        <f>E80</f>
        <v>110.25</v>
      </c>
      <c r="F79" s="179"/>
      <c r="G79" s="180"/>
      <c r="AH79" s="206"/>
      <c r="AI79" s="206"/>
      <c r="AJ79" s="206"/>
      <c r="AK79" s="206"/>
      <c r="AL79" s="206"/>
    </row>
    <row r="80" spans="1:38" s="163" customFormat="1" ht="12.75">
      <c r="A80" s="214"/>
      <c r="B80" s="166"/>
      <c r="C80" s="167" t="s">
        <v>188</v>
      </c>
      <c r="D80" s="168"/>
      <c r="E80" s="169">
        <f>105*1.05</f>
        <v>110.25</v>
      </c>
      <c r="F80" s="169"/>
      <c r="G80" s="170"/>
      <c r="AH80" s="206"/>
      <c r="AI80" s="206"/>
      <c r="AJ80" s="206"/>
      <c r="AK80" s="206"/>
      <c r="AL80" s="206"/>
    </row>
    <row r="81" spans="1:38" s="163" customFormat="1" ht="12.75">
      <c r="A81" s="157">
        <v>31</v>
      </c>
      <c r="B81" s="171" t="s">
        <v>189</v>
      </c>
      <c r="C81" s="172" t="s">
        <v>190</v>
      </c>
      <c r="D81" s="160" t="s">
        <v>155</v>
      </c>
      <c r="E81" s="161">
        <f>E82</f>
        <v>4</v>
      </c>
      <c r="F81" s="161"/>
      <c r="G81" s="162"/>
      <c r="AH81" s="206"/>
      <c r="AI81" s="206"/>
      <c r="AJ81" s="206"/>
      <c r="AK81" s="206"/>
      <c r="AL81" s="206"/>
    </row>
    <row r="82" spans="1:38" s="163" customFormat="1" ht="12.75">
      <c r="A82" s="214"/>
      <c r="B82" s="166"/>
      <c r="C82" s="167" t="s">
        <v>69</v>
      </c>
      <c r="D82" s="168"/>
      <c r="E82" s="169">
        <v>4</v>
      </c>
      <c r="F82" s="169"/>
      <c r="G82" s="170"/>
      <c r="AH82" s="206"/>
      <c r="AI82" s="206"/>
      <c r="AJ82" s="206"/>
      <c r="AK82" s="206"/>
      <c r="AL82" s="206"/>
    </row>
    <row r="83" spans="1:38" s="163" customFormat="1" ht="12.75">
      <c r="A83" s="157">
        <v>32</v>
      </c>
      <c r="B83" s="171" t="s">
        <v>191</v>
      </c>
      <c r="C83" s="172" t="s">
        <v>192</v>
      </c>
      <c r="D83" s="160" t="s">
        <v>155</v>
      </c>
      <c r="E83" s="161">
        <f>E84</f>
        <v>3</v>
      </c>
      <c r="F83" s="161"/>
      <c r="G83" s="162"/>
      <c r="AH83" s="206"/>
      <c r="AI83" s="206"/>
      <c r="AJ83" s="206"/>
      <c r="AK83" s="206"/>
      <c r="AL83" s="206"/>
    </row>
    <row r="84" spans="1:38" s="163" customFormat="1" ht="12.75">
      <c r="A84" s="214"/>
      <c r="B84" s="166"/>
      <c r="C84" s="167" t="s">
        <v>193</v>
      </c>
      <c r="D84" s="168"/>
      <c r="E84" s="169">
        <v>3</v>
      </c>
      <c r="F84" s="169"/>
      <c r="G84" s="170"/>
      <c r="AH84" s="206"/>
      <c r="AI84" s="206"/>
      <c r="AJ84" s="206"/>
      <c r="AK84" s="206"/>
      <c r="AL84" s="206"/>
    </row>
    <row r="85" spans="1:38" ht="12.75">
      <c r="A85" s="182"/>
      <c r="B85" s="183" t="s">
        <v>194</v>
      </c>
      <c r="C85" s="226" t="s">
        <v>195</v>
      </c>
      <c r="D85" s="182"/>
      <c r="E85" s="227"/>
      <c r="F85" s="227"/>
      <c r="G85" s="188"/>
      <c r="AH85" s="189"/>
      <c r="AI85" s="189"/>
      <c r="AJ85" s="189"/>
      <c r="AK85" s="189"/>
      <c r="AL85" s="189"/>
    </row>
    <row r="86" spans="1:7" ht="12.75">
      <c r="A86" s="151" t="s">
        <v>90</v>
      </c>
      <c r="B86" s="152" t="s">
        <v>75</v>
      </c>
      <c r="C86" s="228" t="s">
        <v>196</v>
      </c>
      <c r="D86" s="229"/>
      <c r="E86" s="230"/>
      <c r="F86" s="230"/>
      <c r="G86" s="231"/>
    </row>
    <row r="87" spans="1:7" s="163" customFormat="1" ht="12.75">
      <c r="A87" s="157">
        <v>33</v>
      </c>
      <c r="B87" s="171" t="s">
        <v>197</v>
      </c>
      <c r="C87" s="172" t="s">
        <v>198</v>
      </c>
      <c r="D87" s="160" t="s">
        <v>147</v>
      </c>
      <c r="E87" s="161">
        <f>E88</f>
        <v>222.99</v>
      </c>
      <c r="F87" s="161"/>
      <c r="G87" s="162"/>
    </row>
    <row r="88" spans="1:7" s="163" customFormat="1" ht="12.75">
      <c r="A88" s="213"/>
      <c r="B88" s="166"/>
      <c r="C88" s="167" t="s">
        <v>199</v>
      </c>
      <c r="D88" s="168"/>
      <c r="E88" s="169">
        <f>22.05+3.67+3.67+11.75+25.51+49.98+79.8+26.56</f>
        <v>222.99</v>
      </c>
      <c r="F88" s="169"/>
      <c r="G88" s="170"/>
    </row>
    <row r="89" spans="1:7" s="181" customFormat="1" ht="12.75">
      <c r="A89" s="175">
        <v>34</v>
      </c>
      <c r="B89" s="176" t="s">
        <v>200</v>
      </c>
      <c r="C89" s="177" t="s">
        <v>201</v>
      </c>
      <c r="D89" s="178" t="s">
        <v>147</v>
      </c>
      <c r="E89" s="179">
        <f>E90</f>
        <v>234.13950000000003</v>
      </c>
      <c r="F89" s="179"/>
      <c r="G89" s="180"/>
    </row>
    <row r="90" spans="1:7" s="181" customFormat="1" ht="12.75">
      <c r="A90" s="213"/>
      <c r="B90" s="166"/>
      <c r="C90" s="167" t="s">
        <v>202</v>
      </c>
      <c r="D90" s="168"/>
      <c r="E90" s="169">
        <f>(22.05+3.67+3.67+11.75+25.51+49.98+79.8+26.56)*1.05</f>
        <v>234.13950000000003</v>
      </c>
      <c r="F90" s="169"/>
      <c r="G90" s="170"/>
    </row>
    <row r="91" spans="1:7" s="163" customFormat="1" ht="12.75">
      <c r="A91" s="157">
        <v>35</v>
      </c>
      <c r="B91" s="171" t="s">
        <v>203</v>
      </c>
      <c r="C91" s="172" t="s">
        <v>204</v>
      </c>
      <c r="D91" s="160" t="s">
        <v>147</v>
      </c>
      <c r="E91" s="161">
        <f>E92</f>
        <v>60.16</v>
      </c>
      <c r="F91" s="161"/>
      <c r="G91" s="162"/>
    </row>
    <row r="92" spans="1:7" s="163" customFormat="1" ht="12.75">
      <c r="A92" s="213"/>
      <c r="B92" s="166"/>
      <c r="C92" s="167" t="s">
        <v>205</v>
      </c>
      <c r="D92" s="168"/>
      <c r="E92" s="169">
        <f>15.33+34.33+10.5</f>
        <v>60.16</v>
      </c>
      <c r="F92" s="169"/>
      <c r="G92" s="170"/>
    </row>
    <row r="93" spans="1:7" s="181" customFormat="1" ht="12.75">
      <c r="A93" s="175">
        <v>36</v>
      </c>
      <c r="B93" s="176" t="s">
        <v>206</v>
      </c>
      <c r="C93" s="177" t="s">
        <v>207</v>
      </c>
      <c r="D93" s="178" t="s">
        <v>155</v>
      </c>
      <c r="E93" s="179">
        <f>E94</f>
        <v>63.168</v>
      </c>
      <c r="F93" s="179"/>
      <c r="G93" s="180"/>
    </row>
    <row r="94" spans="1:7" s="181" customFormat="1" ht="12.75">
      <c r="A94" s="213"/>
      <c r="B94" s="166"/>
      <c r="C94" s="167" t="s">
        <v>208</v>
      </c>
      <c r="D94" s="168"/>
      <c r="E94" s="169">
        <f>(15.33+34.33+10.5)*1.05</f>
        <v>63.168</v>
      </c>
      <c r="F94" s="169"/>
      <c r="G94" s="170"/>
    </row>
    <row r="95" spans="1:7" s="181" customFormat="1" ht="12.75">
      <c r="A95" s="157">
        <v>37</v>
      </c>
      <c r="B95" s="171" t="s">
        <v>209</v>
      </c>
      <c r="C95" s="172" t="s">
        <v>210</v>
      </c>
      <c r="D95" s="160" t="s">
        <v>103</v>
      </c>
      <c r="E95" s="161">
        <f>E96</f>
        <v>15.7858</v>
      </c>
      <c r="F95" s="161"/>
      <c r="G95" s="162"/>
    </row>
    <row r="96" spans="1:7" s="181" customFormat="1" ht="12.75">
      <c r="A96" s="213"/>
      <c r="B96" s="166"/>
      <c r="C96" s="167" t="s">
        <v>211</v>
      </c>
      <c r="D96" s="168"/>
      <c r="E96" s="169">
        <f>(222.99*0.06)+(60.16*0.04)</f>
        <v>15.7858</v>
      </c>
      <c r="F96" s="169"/>
      <c r="G96" s="170"/>
    </row>
    <row r="97" spans="1:7" s="163" customFormat="1" ht="12.75">
      <c r="A97" s="157">
        <v>38</v>
      </c>
      <c r="B97" s="171" t="s">
        <v>212</v>
      </c>
      <c r="C97" s="172" t="s">
        <v>213</v>
      </c>
      <c r="D97" s="160" t="s">
        <v>147</v>
      </c>
      <c r="E97" s="161">
        <f>E98</f>
        <v>7</v>
      </c>
      <c r="F97" s="161"/>
      <c r="G97" s="162"/>
    </row>
    <row r="98" spans="1:7" s="181" customFormat="1" ht="12.75">
      <c r="A98" s="213"/>
      <c r="B98" s="166"/>
      <c r="C98" s="167" t="s">
        <v>214</v>
      </c>
      <c r="D98" s="168"/>
      <c r="E98" s="169">
        <f>7</f>
        <v>7</v>
      </c>
      <c r="F98" s="169"/>
      <c r="G98" s="170"/>
    </row>
    <row r="99" spans="1:61" s="163" customFormat="1" ht="12.75">
      <c r="A99" s="157">
        <v>39</v>
      </c>
      <c r="B99" s="171" t="s">
        <v>215</v>
      </c>
      <c r="C99" s="172" t="s">
        <v>216</v>
      </c>
      <c r="D99" s="160" t="s">
        <v>147</v>
      </c>
      <c r="E99" s="161">
        <f>E100</f>
        <v>7</v>
      </c>
      <c r="F99" s="161"/>
      <c r="G99" s="162"/>
      <c r="BH99" s="173"/>
      <c r="BI99" s="173"/>
    </row>
    <row r="100" spans="1:7" s="181" customFormat="1" ht="12.75">
      <c r="A100" s="213"/>
      <c r="B100" s="166"/>
      <c r="C100" s="167" t="s">
        <v>214</v>
      </c>
      <c r="D100" s="168"/>
      <c r="E100" s="169">
        <f>7</f>
        <v>7</v>
      </c>
      <c r="F100" s="169"/>
      <c r="G100" s="170"/>
    </row>
    <row r="101" spans="1:7" s="163" customFormat="1" ht="12.75">
      <c r="A101" s="157">
        <v>40</v>
      </c>
      <c r="B101" s="171" t="s">
        <v>217</v>
      </c>
      <c r="C101" s="172" t="s">
        <v>218</v>
      </c>
      <c r="D101" s="160" t="s">
        <v>147</v>
      </c>
      <c r="E101" s="161">
        <f>E102</f>
        <v>3.5</v>
      </c>
      <c r="F101" s="161"/>
      <c r="G101" s="162"/>
    </row>
    <row r="102" spans="1:7" s="181" customFormat="1" ht="12.75">
      <c r="A102" s="213"/>
      <c r="B102" s="166"/>
      <c r="C102" s="167" t="s">
        <v>219</v>
      </c>
      <c r="D102" s="168"/>
      <c r="E102" s="169">
        <v>3.5</v>
      </c>
      <c r="F102" s="169"/>
      <c r="G102" s="170"/>
    </row>
    <row r="103" spans="1:50" s="163" customFormat="1" ht="12.75">
      <c r="A103" s="175">
        <v>41</v>
      </c>
      <c r="B103" s="176" t="s">
        <v>220</v>
      </c>
      <c r="C103" s="177" t="s">
        <v>221</v>
      </c>
      <c r="D103" s="178" t="s">
        <v>155</v>
      </c>
      <c r="E103" s="179">
        <v>3</v>
      </c>
      <c r="F103" s="179"/>
      <c r="G103" s="180"/>
      <c r="H103" s="173"/>
      <c r="AT103" s="206"/>
      <c r="AU103" s="206"/>
      <c r="AV103" s="206"/>
      <c r="AW103" s="206"/>
      <c r="AX103" s="206"/>
    </row>
    <row r="104" spans="1:50" s="163" customFormat="1" ht="12.75">
      <c r="A104" s="175">
        <v>42</v>
      </c>
      <c r="B104" s="176" t="s">
        <v>220</v>
      </c>
      <c r="C104" s="177" t="s">
        <v>222</v>
      </c>
      <c r="D104" s="178" t="s">
        <v>155</v>
      </c>
      <c r="E104" s="179">
        <v>1</v>
      </c>
      <c r="F104" s="179"/>
      <c r="G104" s="180"/>
      <c r="H104" s="173"/>
      <c r="AT104" s="206"/>
      <c r="AU104" s="206"/>
      <c r="AV104" s="206"/>
      <c r="AW104" s="206"/>
      <c r="AX104" s="206"/>
    </row>
    <row r="105" spans="1:50" s="163" customFormat="1" ht="12.75">
      <c r="A105" s="175">
        <v>43</v>
      </c>
      <c r="B105" s="176" t="s">
        <v>220</v>
      </c>
      <c r="C105" s="177" t="s">
        <v>223</v>
      </c>
      <c r="D105" s="178" t="s">
        <v>155</v>
      </c>
      <c r="E105" s="179">
        <v>2</v>
      </c>
      <c r="F105" s="179"/>
      <c r="G105" s="180"/>
      <c r="H105" s="173"/>
      <c r="AT105" s="206"/>
      <c r="AU105" s="206"/>
      <c r="AV105" s="206"/>
      <c r="AW105" s="206"/>
      <c r="AX105" s="206"/>
    </row>
    <row r="106" spans="1:7" s="163" customFormat="1" ht="12.75">
      <c r="A106" s="157">
        <v>44</v>
      </c>
      <c r="B106" s="171" t="s">
        <v>153</v>
      </c>
      <c r="C106" s="172" t="s">
        <v>224</v>
      </c>
      <c r="D106" s="160" t="s">
        <v>147</v>
      </c>
      <c r="E106" s="161">
        <f>E107</f>
        <v>35.7</v>
      </c>
      <c r="F106" s="161"/>
      <c r="G106" s="162"/>
    </row>
    <row r="107" spans="1:7" s="181" customFormat="1" ht="12.75">
      <c r="A107" s="213"/>
      <c r="B107" s="166"/>
      <c r="C107" s="167" t="s">
        <v>225</v>
      </c>
      <c r="D107" s="168"/>
      <c r="E107" s="169">
        <v>35.7</v>
      </c>
      <c r="F107" s="169"/>
      <c r="G107" s="170"/>
    </row>
    <row r="108" spans="1:7" s="163" customFormat="1" ht="12.75">
      <c r="A108" s="157">
        <v>45</v>
      </c>
      <c r="B108" s="171" t="s">
        <v>153</v>
      </c>
      <c r="C108" s="172" t="s">
        <v>226</v>
      </c>
      <c r="D108" s="160" t="s">
        <v>155</v>
      </c>
      <c r="E108" s="161">
        <v>1</v>
      </c>
      <c r="F108" s="161"/>
      <c r="G108" s="162"/>
    </row>
    <row r="109" spans="1:7" s="181" customFormat="1" ht="12.75">
      <c r="A109" s="213"/>
      <c r="B109" s="166"/>
      <c r="C109" s="167" t="s">
        <v>225</v>
      </c>
      <c r="D109" s="168"/>
      <c r="E109" s="169">
        <v>35.7</v>
      </c>
      <c r="F109" s="169"/>
      <c r="G109" s="170"/>
    </row>
    <row r="110" spans="1:38" ht="12.75">
      <c r="A110" s="182"/>
      <c r="B110" s="183" t="s">
        <v>137</v>
      </c>
      <c r="C110" s="184" t="s">
        <v>227</v>
      </c>
      <c r="D110" s="185"/>
      <c r="E110" s="186"/>
      <c r="F110" s="187"/>
      <c r="G110" s="188"/>
      <c r="AH110" s="189"/>
      <c r="AI110" s="189"/>
      <c r="AJ110" s="189"/>
      <c r="AK110" s="189"/>
      <c r="AL110" s="189"/>
    </row>
    <row r="111" spans="1:38" s="163" customFormat="1" ht="12" customHeight="1">
      <c r="A111" s="232" t="s">
        <v>90</v>
      </c>
      <c r="B111" s="233" t="s">
        <v>77</v>
      </c>
      <c r="C111" s="234" t="s">
        <v>78</v>
      </c>
      <c r="D111" s="193"/>
      <c r="E111" s="235"/>
      <c r="F111" s="235"/>
      <c r="G111" s="236"/>
      <c r="AH111" s="206"/>
      <c r="AI111" s="206"/>
      <c r="AJ111" s="206"/>
      <c r="AK111" s="206"/>
      <c r="AL111" s="206"/>
    </row>
    <row r="112" spans="1:240" s="163" customFormat="1" ht="12.75">
      <c r="A112" s="157">
        <v>46</v>
      </c>
      <c r="B112" s="171" t="s">
        <v>228</v>
      </c>
      <c r="C112" s="172" t="s">
        <v>229</v>
      </c>
      <c r="D112" s="160" t="s">
        <v>230</v>
      </c>
      <c r="E112" s="161">
        <f>E113</f>
        <v>593.64</v>
      </c>
      <c r="F112" s="161"/>
      <c r="G112" s="162"/>
      <c r="ID112" s="164"/>
      <c r="IE112" s="164"/>
      <c r="IF112" s="164"/>
    </row>
    <row r="113" spans="1:240" s="163" customFormat="1" ht="12.75">
      <c r="A113" s="213"/>
      <c r="B113" s="166"/>
      <c r="C113" s="167" t="s">
        <v>231</v>
      </c>
      <c r="D113" s="168"/>
      <c r="E113" s="169">
        <f>32.8+178+224.25+158.59</f>
        <v>593.64</v>
      </c>
      <c r="F113" s="169"/>
      <c r="G113" s="170"/>
      <c r="ID113" s="164"/>
      <c r="IE113" s="164"/>
      <c r="IF113" s="164"/>
    </row>
    <row r="114" spans="1:240" s="163" customFormat="1" ht="12.75">
      <c r="A114" s="157">
        <v>47</v>
      </c>
      <c r="B114" s="171" t="s">
        <v>232</v>
      </c>
      <c r="C114" s="172" t="s">
        <v>233</v>
      </c>
      <c r="D114" s="160" t="s">
        <v>230</v>
      </c>
      <c r="E114" s="161">
        <f>E115</f>
        <v>2374.56</v>
      </c>
      <c r="F114" s="161"/>
      <c r="G114" s="162"/>
      <c r="ID114" s="164"/>
      <c r="IE114" s="164"/>
      <c r="IF114" s="164"/>
    </row>
    <row r="115" spans="1:240" s="163" customFormat="1" ht="12.75">
      <c r="A115" s="213"/>
      <c r="B115" s="166"/>
      <c r="C115" s="167" t="s">
        <v>234</v>
      </c>
      <c r="D115" s="168"/>
      <c r="E115" s="169">
        <f>593.64*4</f>
        <v>2374.56</v>
      </c>
      <c r="F115" s="169"/>
      <c r="G115" s="170"/>
      <c r="ID115" s="164"/>
      <c r="IE115" s="164"/>
      <c r="IF115" s="164"/>
    </row>
    <row r="116" spans="1:240" s="163" customFormat="1" ht="12.75">
      <c r="A116" s="157">
        <v>48</v>
      </c>
      <c r="B116" s="171" t="s">
        <v>235</v>
      </c>
      <c r="C116" s="172" t="s">
        <v>236</v>
      </c>
      <c r="D116" s="160" t="s">
        <v>230</v>
      </c>
      <c r="E116" s="161">
        <f>E117</f>
        <v>593.64</v>
      </c>
      <c r="F116" s="161"/>
      <c r="G116" s="162"/>
      <c r="ID116" s="164"/>
      <c r="IE116" s="164"/>
      <c r="IF116" s="164"/>
    </row>
    <row r="117" spans="1:240" s="163" customFormat="1" ht="12.75">
      <c r="A117" s="213"/>
      <c r="B117" s="166"/>
      <c r="C117" s="167" t="s">
        <v>231</v>
      </c>
      <c r="D117" s="168"/>
      <c r="E117" s="169">
        <f>32.8+178+224.25+158.59</f>
        <v>593.64</v>
      </c>
      <c r="F117" s="169"/>
      <c r="G117" s="170"/>
      <c r="ID117" s="164"/>
      <c r="IE117" s="164"/>
      <c r="IF117" s="164"/>
    </row>
    <row r="118" spans="1:38" ht="12.75">
      <c r="A118" s="182"/>
      <c r="B118" s="183" t="s">
        <v>137</v>
      </c>
      <c r="C118" s="184" t="s">
        <v>237</v>
      </c>
      <c r="D118" s="185"/>
      <c r="E118" s="186"/>
      <c r="F118" s="186"/>
      <c r="G118" s="237"/>
      <c r="AH118" s="189"/>
      <c r="AI118" s="189"/>
      <c r="AJ118" s="189"/>
      <c r="AK118" s="189"/>
      <c r="AL118" s="189"/>
    </row>
    <row r="119" spans="1:7" ht="12.75">
      <c r="A119" s="151" t="s">
        <v>90</v>
      </c>
      <c r="B119" s="152" t="s">
        <v>79</v>
      </c>
      <c r="C119" s="153" t="s">
        <v>80</v>
      </c>
      <c r="D119" s="154"/>
      <c r="E119" s="155"/>
      <c r="F119" s="155"/>
      <c r="G119" s="156"/>
    </row>
    <row r="120" spans="1:240" s="163" customFormat="1" ht="12.75">
      <c r="A120" s="157">
        <v>49</v>
      </c>
      <c r="B120" s="171" t="s">
        <v>238</v>
      </c>
      <c r="C120" s="172" t="s">
        <v>239</v>
      </c>
      <c r="D120" s="160" t="s">
        <v>230</v>
      </c>
      <c r="E120" s="161">
        <f>E121</f>
        <v>718.88</v>
      </c>
      <c r="F120" s="161"/>
      <c r="G120" s="162"/>
      <c r="BH120" s="173"/>
      <c r="BI120" s="173">
        <v>1</v>
      </c>
      <c r="ID120" s="164"/>
      <c r="IE120" s="164"/>
      <c r="IF120" s="164"/>
    </row>
    <row r="121" spans="1:240" s="163" customFormat="1" ht="12.75">
      <c r="A121" s="213"/>
      <c r="B121" s="166"/>
      <c r="C121" s="167" t="s">
        <v>240</v>
      </c>
      <c r="D121" s="168"/>
      <c r="E121" s="169">
        <f>16.75+447.72+39.73+52.29+41.83+105.19+15.37</f>
        <v>718.88</v>
      </c>
      <c r="F121" s="169"/>
      <c r="G121" s="170"/>
      <c r="ID121" s="164"/>
      <c r="IE121" s="164"/>
      <c r="IF121" s="164"/>
    </row>
    <row r="122" spans="1:38" ht="12.75">
      <c r="A122" s="182"/>
      <c r="B122" s="183" t="s">
        <v>137</v>
      </c>
      <c r="C122" s="184" t="s">
        <v>241</v>
      </c>
      <c r="D122" s="185"/>
      <c r="E122" s="186"/>
      <c r="F122" s="187"/>
      <c r="G122" s="188"/>
      <c r="AH122" s="189"/>
      <c r="AI122" s="189"/>
      <c r="AJ122" s="189"/>
      <c r="AK122" s="189"/>
      <c r="AL122" s="189"/>
    </row>
    <row r="123" ht="12.75">
      <c r="E123" s="134"/>
    </row>
    <row r="124" spans="5:7" ht="12.75">
      <c r="E124" s="134"/>
      <c r="G124" s="189"/>
    </row>
    <row r="125" spans="5:7" ht="12.75">
      <c r="E125" s="134"/>
      <c r="G125" s="238"/>
    </row>
    <row r="126" ht="12.75">
      <c r="E126" s="134"/>
    </row>
    <row r="127" ht="12.75">
      <c r="E127" s="134"/>
    </row>
    <row r="128" ht="12.75">
      <c r="E128" s="134"/>
    </row>
    <row r="129" ht="12.75">
      <c r="E129" s="134"/>
    </row>
    <row r="130" ht="12.75">
      <c r="E130" s="134"/>
    </row>
    <row r="131" ht="12.75">
      <c r="E131" s="134"/>
    </row>
    <row r="132" ht="12.75">
      <c r="E132" s="134"/>
    </row>
    <row r="133" ht="12.75">
      <c r="E133" s="134"/>
    </row>
    <row r="134" ht="12.75">
      <c r="E134" s="134"/>
    </row>
    <row r="135" ht="12.75">
      <c r="E135" s="134"/>
    </row>
    <row r="136" spans="1:7" ht="12.75">
      <c r="A136" s="239"/>
      <c r="B136" s="239"/>
      <c r="C136" s="239"/>
      <c r="D136" s="239"/>
      <c r="E136" s="239"/>
      <c r="F136" s="239"/>
      <c r="G136" s="239"/>
    </row>
    <row r="137" spans="1:7" ht="12.75">
      <c r="A137" s="239"/>
      <c r="B137" s="239"/>
      <c r="C137" s="239"/>
      <c r="D137" s="239"/>
      <c r="E137" s="239"/>
      <c r="F137" s="239"/>
      <c r="G137" s="239"/>
    </row>
    <row r="138" spans="1:7" ht="12.75">
      <c r="A138" s="239"/>
      <c r="B138" s="239"/>
      <c r="C138" s="239"/>
      <c r="D138" s="239"/>
      <c r="E138" s="239"/>
      <c r="F138" s="239"/>
      <c r="G138" s="239"/>
    </row>
    <row r="139" spans="1:7" ht="12.75">
      <c r="A139" s="239"/>
      <c r="B139" s="239"/>
      <c r="C139" s="239"/>
      <c r="D139" s="239"/>
      <c r="E139" s="239"/>
      <c r="F139" s="239"/>
      <c r="G139" s="239"/>
    </row>
    <row r="140" ht="12.75">
      <c r="E140" s="134"/>
    </row>
    <row r="141" ht="12.75">
      <c r="E141" s="134"/>
    </row>
    <row r="142" ht="12.75">
      <c r="E142" s="134"/>
    </row>
    <row r="143" ht="12.75">
      <c r="E143" s="134"/>
    </row>
    <row r="144" ht="12.75">
      <c r="E144" s="134"/>
    </row>
    <row r="145" ht="12.75">
      <c r="E145" s="134"/>
    </row>
    <row r="146" ht="12.75">
      <c r="E146" s="134"/>
    </row>
    <row r="147" ht="12.75">
      <c r="E147" s="134"/>
    </row>
    <row r="148" ht="12.75">
      <c r="E148" s="134"/>
    </row>
    <row r="149" ht="12.75">
      <c r="E149" s="134"/>
    </row>
    <row r="150" ht="12.75">
      <c r="E150" s="134"/>
    </row>
    <row r="151" ht="12.75">
      <c r="E151" s="134"/>
    </row>
    <row r="152" ht="12.75">
      <c r="E152" s="134"/>
    </row>
    <row r="153" ht="12.75">
      <c r="E153" s="134"/>
    </row>
    <row r="154" ht="12.75">
      <c r="E154" s="134"/>
    </row>
    <row r="155" ht="12.75">
      <c r="E155" s="134"/>
    </row>
    <row r="156" ht="12.75">
      <c r="E156" s="134"/>
    </row>
    <row r="157" ht="12.75">
      <c r="E157" s="134"/>
    </row>
    <row r="158" ht="12.75">
      <c r="E158" s="134"/>
    </row>
    <row r="159" ht="12.75">
      <c r="E159" s="134"/>
    </row>
    <row r="160" ht="12.75">
      <c r="E160" s="134"/>
    </row>
    <row r="161" ht="12.75">
      <c r="E161" s="134"/>
    </row>
    <row r="162" ht="12.75">
      <c r="E162" s="134"/>
    </row>
    <row r="163" ht="12.75">
      <c r="E163" s="134"/>
    </row>
    <row r="164" ht="12.75">
      <c r="E164" s="134"/>
    </row>
    <row r="165" ht="12.75">
      <c r="E165" s="134"/>
    </row>
    <row r="166" ht="12.75">
      <c r="E166" s="134"/>
    </row>
    <row r="167" ht="12.75">
      <c r="E167" s="134"/>
    </row>
    <row r="168" ht="12.75">
      <c r="E168" s="134"/>
    </row>
    <row r="169" ht="12.75">
      <c r="E169" s="134"/>
    </row>
    <row r="170" ht="12.75">
      <c r="E170" s="134"/>
    </row>
    <row r="171" spans="1:2" ht="12.75">
      <c r="A171" s="240"/>
      <c r="B171" s="240"/>
    </row>
    <row r="172" spans="1:7" ht="12.75">
      <c r="A172" s="239"/>
      <c r="B172" s="239"/>
      <c r="C172" s="241"/>
      <c r="D172" s="241"/>
      <c r="E172" s="242"/>
      <c r="F172" s="241"/>
      <c r="G172" s="243"/>
    </row>
    <row r="173" spans="1:7" ht="12.75">
      <c r="A173" s="244"/>
      <c r="B173" s="244"/>
      <c r="C173" s="239"/>
      <c r="D173" s="239"/>
      <c r="E173" s="245"/>
      <c r="F173" s="239"/>
      <c r="G173" s="239"/>
    </row>
    <row r="174" spans="1:7" ht="12.75">
      <c r="A174" s="239"/>
      <c r="B174" s="239"/>
      <c r="C174" s="239"/>
      <c r="D174" s="239"/>
      <c r="E174" s="245"/>
      <c r="F174" s="239"/>
      <c r="G174" s="239"/>
    </row>
    <row r="175" spans="1:7" ht="12.75">
      <c r="A175" s="239"/>
      <c r="B175" s="239"/>
      <c r="C175" s="239"/>
      <c r="D175" s="239"/>
      <c r="E175" s="245"/>
      <c r="F175" s="239"/>
      <c r="G175" s="239"/>
    </row>
    <row r="176" spans="1:7" ht="12.75">
      <c r="A176" s="239"/>
      <c r="B176" s="239"/>
      <c r="C176" s="239"/>
      <c r="D176" s="239"/>
      <c r="E176" s="245"/>
      <c r="F176" s="239"/>
      <c r="G176" s="239"/>
    </row>
    <row r="177" spans="1:7" ht="12.75">
      <c r="A177" s="239"/>
      <c r="B177" s="239"/>
      <c r="C177" s="239"/>
      <c r="D177" s="239"/>
      <c r="E177" s="245"/>
      <c r="F177" s="239"/>
      <c r="G177" s="239"/>
    </row>
    <row r="178" spans="1:7" ht="12.75">
      <c r="A178" s="239"/>
      <c r="B178" s="239"/>
      <c r="C178" s="239"/>
      <c r="D178" s="239"/>
      <c r="E178" s="245"/>
      <c r="F178" s="239"/>
      <c r="G178" s="239"/>
    </row>
    <row r="179" spans="1:7" ht="12.75">
      <c r="A179" s="239"/>
      <c r="B179" s="239"/>
      <c r="C179" s="239"/>
      <c r="D179" s="239"/>
      <c r="E179" s="245"/>
      <c r="F179" s="239"/>
      <c r="G179" s="239"/>
    </row>
    <row r="180" spans="1:7" ht="12.75">
      <c r="A180" s="239"/>
      <c r="B180" s="239"/>
      <c r="C180" s="239"/>
      <c r="D180" s="239"/>
      <c r="E180" s="245"/>
      <c r="F180" s="239"/>
      <c r="G180" s="239"/>
    </row>
    <row r="181" spans="1:7" ht="12.75">
      <c r="A181" s="239"/>
      <c r="B181" s="239"/>
      <c r="C181" s="239"/>
      <c r="D181" s="239"/>
      <c r="E181" s="245"/>
      <c r="F181" s="239"/>
      <c r="G181" s="239"/>
    </row>
    <row r="182" spans="1:7" ht="12.75">
      <c r="A182" s="239"/>
      <c r="B182" s="239"/>
      <c r="C182" s="239"/>
      <c r="D182" s="239"/>
      <c r="E182" s="245"/>
      <c r="F182" s="239"/>
      <c r="G182" s="239"/>
    </row>
    <row r="183" spans="1:7" ht="12.75">
      <c r="A183" s="239"/>
      <c r="B183" s="239"/>
      <c r="C183" s="239"/>
      <c r="D183" s="239"/>
      <c r="E183" s="245"/>
      <c r="F183" s="239"/>
      <c r="G183" s="239"/>
    </row>
    <row r="184" spans="1:7" ht="12.75">
      <c r="A184" s="239"/>
      <c r="B184" s="239"/>
      <c r="C184" s="239"/>
      <c r="D184" s="239"/>
      <c r="E184" s="245"/>
      <c r="F184" s="239"/>
      <c r="G184" s="239"/>
    </row>
    <row r="185" spans="1:7" ht="12.75">
      <c r="A185" s="239"/>
      <c r="B185" s="239"/>
      <c r="C185" s="239"/>
      <c r="D185" s="239"/>
      <c r="E185" s="245"/>
      <c r="F185" s="239"/>
      <c r="G185" s="239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Zenkl</dc:creator>
  <cp:keywords/>
  <dc:description/>
  <cp:lastModifiedBy>Michal Rybák</cp:lastModifiedBy>
  <cp:lastPrinted>2014-12-19T13:03:34Z</cp:lastPrinted>
  <dcterms:modified xsi:type="dcterms:W3CDTF">2017-03-27T10:49:37Z</dcterms:modified>
  <cp:category/>
  <cp:version/>
  <cp:contentType/>
  <cp:contentStatus/>
  <cp:revision>61</cp:revision>
</cp:coreProperties>
</file>