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10" windowHeight="10470" activeTab="1"/>
  </bookViews>
  <sheets>
    <sheet name="výkaz výměr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<sst xmlns="http://schemas.openxmlformats.org/spreadsheetml/2006/main" count="522" uniqueCount="263">
  <si>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</si>
  <si>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</si>
  <si>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</si>
  <si>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</si>
  <si>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</si>
  <si>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</si>
  <si>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</si>
  <si>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</si>
  <si>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</si>
  <si>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</si>
  <si>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</si>
  <si>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</si>
  <si>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</si>
  <si>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</si>
  <si>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</si>
  <si>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</si>
  <si>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</si>
  <si>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</si>
  <si>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</si>
  <si>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</si>
  <si>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</si>
  <si>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</si>
  <si>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</si>
  <si>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</si>
  <si>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</si>
  <si>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</si>
  <si>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</si>
  <si>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</si>
  <si>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</si>
  <si>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</si>
  <si>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</si>
  <si>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</si>
  <si>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</si>
  <si>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</si>
  <si>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</si>
  <si>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</si>
  <si>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</si>
  <si>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</si>
  <si>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</si>
  <si>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</si>
  <si>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37</t>
  </si>
  <si>
    <t>38</t>
  </si>
  <si>
    <t>39</t>
  </si>
  <si>
    <t>40</t>
  </si>
  <si>
    <t>41</t>
  </si>
  <si>
    <t>42</t>
  </si>
  <si>
    <t>43</t>
  </si>
  <si>
    <t>44</t>
  </si>
  <si>
    <t>Poznámka:</t>
  </si>
  <si>
    <t>Objekt</t>
  </si>
  <si>
    <t>Kód</t>
  </si>
  <si>
    <t>113201011RA0</t>
  </si>
  <si>
    <t>113201014RA0</t>
  </si>
  <si>
    <t>113107120RA0</t>
  </si>
  <si>
    <t>113108306R00</t>
  </si>
  <si>
    <t>113108310R00</t>
  </si>
  <si>
    <t>113107510R00</t>
  </si>
  <si>
    <t>113107515R00</t>
  </si>
  <si>
    <t>113151114R00</t>
  </si>
  <si>
    <t>122202201R00</t>
  </si>
  <si>
    <t>122202209R00</t>
  </si>
  <si>
    <t>132201110R00</t>
  </si>
  <si>
    <t>162601102R00</t>
  </si>
  <si>
    <t>167101101R00</t>
  </si>
  <si>
    <t>181101102R00</t>
  </si>
  <si>
    <t>199000002R00</t>
  </si>
  <si>
    <t>56</t>
  </si>
  <si>
    <t>564851111R00</t>
  </si>
  <si>
    <t>566201111R00</t>
  </si>
  <si>
    <t>57</t>
  </si>
  <si>
    <t>572753111R00</t>
  </si>
  <si>
    <t>577142212RT2</t>
  </si>
  <si>
    <t>573211111R00</t>
  </si>
  <si>
    <t>59</t>
  </si>
  <si>
    <t>596245041R00</t>
  </si>
  <si>
    <t>596215021R00</t>
  </si>
  <si>
    <t>89</t>
  </si>
  <si>
    <t>899231111R00</t>
  </si>
  <si>
    <t>899431111R00</t>
  </si>
  <si>
    <t>899203111RT3</t>
  </si>
  <si>
    <t>91</t>
  </si>
  <si>
    <t>919735113R00</t>
  </si>
  <si>
    <t>916561111R00</t>
  </si>
  <si>
    <t>917862111R00</t>
  </si>
  <si>
    <t>918101111R00</t>
  </si>
  <si>
    <t>93</t>
  </si>
  <si>
    <t>938908411R00</t>
  </si>
  <si>
    <t>H22</t>
  </si>
  <si>
    <t>998225111R00</t>
  </si>
  <si>
    <t>S</t>
  </si>
  <si>
    <t>979087212R00</t>
  </si>
  <si>
    <t>979082317R00</t>
  </si>
  <si>
    <t>979990001R00</t>
  </si>
  <si>
    <t>59217472</t>
  </si>
  <si>
    <t>59217475</t>
  </si>
  <si>
    <t>59217480</t>
  </si>
  <si>
    <t>59217481</t>
  </si>
  <si>
    <t>592174230</t>
  </si>
  <si>
    <t>59245021</t>
  </si>
  <si>
    <t>59245025</t>
  </si>
  <si>
    <t>59245031</t>
  </si>
  <si>
    <t>Bernartice</t>
  </si>
  <si>
    <t>Zkrácený popis</t>
  </si>
  <si>
    <t>Rozměry</t>
  </si>
  <si>
    <t>Přípravné a přidružené práce</t>
  </si>
  <si>
    <t>Vytrhání obrubníků silničních</t>
  </si>
  <si>
    <t>Vytrhání obrubníků zahradních</t>
  </si>
  <si>
    <t>Odstranění bet.vozovky, kryt tl.20 cm, pl.do 50 m2</t>
  </si>
  <si>
    <t>Odstranění podkladu pl.do 50 m2, živice tl. 6 cm</t>
  </si>
  <si>
    <t>Odstranění podkladu pl.do 50 m2, živice tl. 10 cm</t>
  </si>
  <si>
    <t>Odstranění podkladu pl. 50 m2,kam.drcené tl.10 cm</t>
  </si>
  <si>
    <t>Odstranění podkladu pl. 50 m2,kam.drcené tl.15 cm</t>
  </si>
  <si>
    <t>Fréz.živič.krytu pl.do 500 m2,pruh do 75 cm,tl.5cm</t>
  </si>
  <si>
    <t>Odkopávky a prokopávky</t>
  </si>
  <si>
    <t>Odkopávky pro silnice v hor. 3 do 100 m3</t>
  </si>
  <si>
    <t>Příplatek za lepivost - odkop. pro silnice v hor.3</t>
  </si>
  <si>
    <t>Hloubené vykopávky</t>
  </si>
  <si>
    <t>Hloubení rýh š.do 60 cm v hor.3 do 50 m3, STROJNĚ</t>
  </si>
  <si>
    <t>Přemístění výkopku</t>
  </si>
  <si>
    <t>Vodorovné přemístění výkopku z hor.1-4 do 5000 m</t>
  </si>
  <si>
    <t>Nakládání výkopku z hor.1-4 v množství do 100 m3</t>
  </si>
  <si>
    <t>Povrchové úpravy terénu</t>
  </si>
  <si>
    <t>Úprava pláně v zářezech v hor. 1-4, se zhutněním</t>
  </si>
  <si>
    <t>Hloubení pro podzemní stěny, ražení a hloubení důlní</t>
  </si>
  <si>
    <t>Poplatek za skládku horniny 1- 4</t>
  </si>
  <si>
    <t>Podkladní vrstvy komunikací a zpevněných ploch</t>
  </si>
  <si>
    <t>Podklad ze štěrkodrti po zhutnění tloušťky 15 cm</t>
  </si>
  <si>
    <t>Úprava krytu kamenivem drceným do 0,04 m3/m2</t>
  </si>
  <si>
    <t>Kryty štěrkových a živičných pozemních komunikací a zpevněných ploch</t>
  </si>
  <si>
    <t>Vyrovnání povrchu krytů asfaltovým betonem</t>
  </si>
  <si>
    <t>Beton asfalt. ACO 8,ACO 11,ACO 16, š.nad 3 m, 5 cm</t>
  </si>
  <si>
    <t>Postřik živičný spojovací z asfaltu 0,5-0,7 kg/m2</t>
  </si>
  <si>
    <t>Dlažby a předlažby pozemních komunikací a zpevněných ploch</t>
  </si>
  <si>
    <t>Kladení zámkové dlažby tl. 8 cm do MC tl. 5 cm</t>
  </si>
  <si>
    <t>Kladení zámkové dlažby tl. 6 cm do drtě tl. 4 cm</t>
  </si>
  <si>
    <t>Ostatní konstrukce a práce na trubním vedení</t>
  </si>
  <si>
    <t>Výšková úprava vstupu do 20 cm, zvýšení mříže</t>
  </si>
  <si>
    <t>Výšková úprava do 20 cm, zvýšení krytu šoupěte</t>
  </si>
  <si>
    <t>Osazení mříží litinových s rámem do 150 kg</t>
  </si>
  <si>
    <t>Doplňující konstrukce a práce na pozemních komunikacích a zpevněných plochách</t>
  </si>
  <si>
    <t>Řezání stávajícího živičného krytu tl. 10 - 15 cm</t>
  </si>
  <si>
    <t>Osazení záhon.obrubníků do lože z C 12/15 s opěrou</t>
  </si>
  <si>
    <t>Osazení stojat. obrub.bet. s opěrou,lože z C 12/15</t>
  </si>
  <si>
    <t>Lože pod obrubníky nebo obruby dlažeb z C 12/15</t>
  </si>
  <si>
    <t>Různé dokončovací konstrukce a práce inženýrských staveb</t>
  </si>
  <si>
    <t>Očištění povrchu krytu saponátovým roztokem</t>
  </si>
  <si>
    <t>Komunikace pozemní a letiště</t>
  </si>
  <si>
    <t>Přesun hmot, pozemní komunikace, kryt živičný</t>
  </si>
  <si>
    <t>Přesuny sutí</t>
  </si>
  <si>
    <t>Nakládání suti na dopravní prostředky</t>
  </si>
  <si>
    <t>Vodorovná doprava suti a hmot po suchu do 5000 m</t>
  </si>
  <si>
    <t>Poplatek za skládku stavební suti</t>
  </si>
  <si>
    <t>Ostatní materiál</t>
  </si>
  <si>
    <t>Obrubník silniční 1000/150/250 šedý</t>
  </si>
  <si>
    <t>Obrubník silniční nájezdový 500/150/150 šedý</t>
  </si>
  <si>
    <t>Obrubník silniční přechodový L 1000/150/150-250</t>
  </si>
  <si>
    <t>Obrubník silniční přechodový P 1000/150/150-250</t>
  </si>
  <si>
    <t>Obrubník chodníkový ABO 16-10 1000/80/250</t>
  </si>
  <si>
    <t>Dlažba zámková H-PROFIL 20x16,5x6 cm červená</t>
  </si>
  <si>
    <t>Dlažba zámková H-PROFIL 20x16,5x6 cm písková</t>
  </si>
  <si>
    <t>Dlažba zámková H-PROFIL 20x16,5x8cm červená</t>
  </si>
  <si>
    <t>Doba výstavby:</t>
  </si>
  <si>
    <t>Začátek výstavby:</t>
  </si>
  <si>
    <t>Konec výstavby:</t>
  </si>
  <si>
    <t>Zpracováno dne:</t>
  </si>
  <si>
    <t>M.j.</t>
  </si>
  <si>
    <t>m</t>
  </si>
  <si>
    <t>m2</t>
  </si>
  <si>
    <t>m3</t>
  </si>
  <si>
    <t>t</t>
  </si>
  <si>
    <t>kus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</si>
  <si>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</si>
  <si>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</si>
  <si>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</si>
  <si>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</si>
  <si>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</si>
  <si>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</si>
  <si>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</si>
  <si>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</si>
  <si>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</si>
  <si>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</si>
  <si>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</si>
  <si>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</si>
  <si>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</si>
  <si>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Cenová</t>
  </si>
  <si>
    <t>soustava</t>
  </si>
  <si>
    <t>RTS II / 2016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</si>
  <si>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</si>
  <si>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</si>
  <si>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</si>
  <si>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</si>
  <si>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</si>
  <si>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</si>
  <si>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</si>
  <si>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</si>
  <si>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</si>
  <si>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</si>
  <si>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11_</t>
  </si>
  <si>
    <t>12_</t>
  </si>
  <si>
    <t>13_</t>
  </si>
  <si>
    <t>16_</t>
  </si>
  <si>
    <t>18_</t>
  </si>
  <si>
    <t>19_</t>
  </si>
  <si>
    <t>56_</t>
  </si>
  <si>
    <t>57_</t>
  </si>
  <si>
    <t>59_</t>
  </si>
  <si>
    <t>89_</t>
  </si>
  <si>
    <t>91_</t>
  </si>
  <si>
    <t>93_</t>
  </si>
  <si>
    <t>H22_</t>
  </si>
  <si>
    <t>S_</t>
  </si>
  <si>
    <t>Z99999_</t>
  </si>
  <si>
    <t>1_</t>
  </si>
  <si>
    <t>5_</t>
  </si>
  <si>
    <t>8_</t>
  </si>
  <si>
    <t>9_</t>
  </si>
  <si>
    <t>Z_</t>
  </si>
  <si>
    <t>_</t>
  </si>
  <si>
    <t>Výkaz výměr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</si>
  <si>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</si>
  <si>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</si>
  <si>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</si>
  <si>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</si>
  <si>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</si>
  <si>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</si>
  <si>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</si>
  <si>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</si>
  <si>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</si>
  <si>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</si>
  <si>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</si>
  <si>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</si>
  <si>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</si>
  <si>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</si>
  <si>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</si>
  <si>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</si>
  <si>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</si>
  <si>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</si>
  <si>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</si>
  <si>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</si>
  <si>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</si>
  <si>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</si>
  <si>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</si>
  <si>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</si>
  <si>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</si>
  <si>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</si>
  <si>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</si>
  <si>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</si>
  <si>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</si>
  <si>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</si>
  <si>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</si>
  <si>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</si>
  <si>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</si>
  <si>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</si>
  <si>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</si>
  <si>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</si>
  <si>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</si>
  <si>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</si>
  <si>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</si>
  <si>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</si>
  <si>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</si>
  <si>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</si>
  <si>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</si>
  <si>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Oprava chodníků a komunikace u zdravotního střediska Bernartice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</si>
</sst>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8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24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1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3" fillId="20" borderId="0" applyNumberFormat="0" applyBorder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10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0" fillId="34" borderId="26" xfId="0" applyNumberFormat="1" applyFont="1" applyFill="1" applyBorder="1" applyAlignment="1" applyProtection="1">
      <alignment horizontal="center" vertical="center"/>
      <protection/>
    </xf>
    <xf numFmtId="49" fontId="11" fillId="0" borderId="27" xfId="0" applyNumberFormat="1" applyFont="1" applyFill="1" applyBorder="1" applyAlignment="1" applyProtection="1">
      <alignment horizontal="left" vertical="center"/>
      <protection/>
    </xf>
    <xf numFmtId="49" fontId="1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12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2" fillId="0" borderId="26" xfId="0" applyNumberFormat="1" applyFont="1" applyFill="1" applyBorder="1" applyAlignment="1" applyProtection="1">
      <alignment horizontal="right" vertical="center"/>
      <protection/>
    </xf>
    <xf numFmtId="49" fontId="12" fillId="0" borderId="26" xfId="0" applyNumberFormat="1" applyFont="1" applyFill="1" applyBorder="1" applyAlignment="1" applyProtection="1">
      <alignment horizontal="right"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" fontId="11" fillId="34" borderId="34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49" fontId="9" fillId="0" borderId="43" xfId="0" applyNumberFormat="1" applyFont="1" applyFill="1" applyBorder="1" applyAlignment="1" applyProtection="1">
      <alignment horizontal="center" vertical="center"/>
      <protection/>
    </xf>
    <xf numFmtId="0" fontId="9" fillId="0" borderId="43" xfId="0" applyNumberFormat="1" applyFont="1" applyFill="1" applyBorder="1" applyAlignment="1" applyProtection="1">
      <alignment horizontal="center" vertical="center"/>
      <protection/>
    </xf>
    <xf numFmtId="49" fontId="13" fillId="0" borderId="44" xfId="0" applyNumberFormat="1" applyFont="1" applyFill="1" applyBorder="1" applyAlignment="1" applyProtection="1">
      <alignment horizontal="left" vertical="center"/>
      <protection/>
    </xf>
    <xf numFmtId="0" fontId="13" fillId="0" borderId="34" xfId="0" applyNumberFormat="1" applyFont="1" applyFill="1" applyBorder="1" applyAlignment="1" applyProtection="1">
      <alignment horizontal="left" vertical="center"/>
      <protection/>
    </xf>
    <xf numFmtId="49" fontId="12" fillId="0" borderId="44" xfId="0" applyNumberFormat="1" applyFont="1" applyFill="1" applyBorder="1" applyAlignment="1" applyProtection="1">
      <alignment horizontal="left" vertical="center"/>
      <protection/>
    </xf>
    <xf numFmtId="0" fontId="12" fillId="0" borderId="34" xfId="0" applyNumberFormat="1" applyFont="1" applyFill="1" applyBorder="1" applyAlignment="1" applyProtection="1">
      <alignment horizontal="left" vertical="center"/>
      <protection/>
    </xf>
    <xf numFmtId="49" fontId="11" fillId="0" borderId="44" xfId="0" applyNumberFormat="1" applyFont="1" applyFill="1" applyBorder="1" applyAlignment="1" applyProtection="1">
      <alignment horizontal="left" vertical="center"/>
      <protection/>
    </xf>
    <xf numFmtId="0" fontId="11" fillId="0" borderId="34" xfId="0" applyNumberFormat="1" applyFont="1" applyFill="1" applyBorder="1" applyAlignment="1" applyProtection="1">
      <alignment horizontal="left" vertical="center"/>
      <protection/>
    </xf>
    <xf numFmtId="49" fontId="11" fillId="34" borderId="44" xfId="0" applyNumberFormat="1" applyFont="1" applyFill="1" applyBorder="1" applyAlignment="1" applyProtection="1">
      <alignment horizontal="left" vertical="center"/>
      <protection/>
    </xf>
    <xf numFmtId="0" fontId="11" fillId="34" borderId="43" xfId="0" applyNumberFormat="1" applyFont="1" applyFill="1" applyBorder="1" applyAlignment="1" applyProtection="1">
      <alignment horizontal="left" vertical="center"/>
      <protection/>
    </xf>
    <xf numFmtId="49" fontId="12" fillId="0" borderId="45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0" fontId="12" fillId="0" borderId="46" xfId="0" applyNumberFormat="1" applyFont="1" applyFill="1" applyBorder="1" applyAlignment="1" applyProtection="1">
      <alignment horizontal="left" vertical="center"/>
      <protection/>
    </xf>
    <xf numFmtId="49" fontId="12" fillId="0" borderId="25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47" xfId="0" applyNumberFormat="1" applyFont="1" applyFill="1" applyBorder="1" applyAlignment="1" applyProtection="1">
      <alignment horizontal="left" vertical="center"/>
      <protection/>
    </xf>
    <xf numFmtId="49" fontId="12" fillId="0" borderId="48" xfId="0" applyNumberFormat="1" applyFont="1" applyFill="1" applyBorder="1" applyAlignment="1" applyProtection="1">
      <alignment horizontal="left" vertical="center"/>
      <protection/>
    </xf>
    <xf numFmtId="0" fontId="12" fillId="0" borderId="37" xfId="0" applyNumberFormat="1" applyFont="1" applyFill="1" applyBorder="1" applyAlignment="1" applyProtection="1">
      <alignment horizontal="left" vertical="center"/>
      <protection/>
    </xf>
    <xf numFmtId="0" fontId="12" fillId="0" borderId="49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228600</xdr:colOff>
      <xdr:row>0</xdr:row>
      <xdr:rowOff>885825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1"/>
  <sheetViews>
    <sheetView zoomScalePageLayoutView="0" workbookViewId="0" topLeftCell="A46">
      <selection activeCell="D2" sqref="D2:D3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48.2812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55" t="s">
        <v>218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4" ht="12.75">
      <c r="A2" s="57" t="s">
        <v>0</v>
      </c>
      <c r="B2" s="58"/>
      <c r="C2" s="58"/>
      <c r="D2" s="61" t="s">
        <v>262</v>
      </c>
      <c r="E2" s="63" t="s">
        <v>161</v>
      </c>
      <c r="F2" s="58"/>
      <c r="G2" s="63"/>
      <c r="H2" s="58"/>
      <c r="I2" s="64" t="s">
        <v>177</v>
      </c>
      <c r="J2" s="64"/>
      <c r="K2" s="58"/>
      <c r="L2" s="58"/>
      <c r="M2" s="65"/>
      <c r="N2" s="31"/>
    </row>
    <row r="3" spans="1:14" ht="12.75">
      <c r="A3" s="59"/>
      <c r="B3" s="60"/>
      <c r="C3" s="60"/>
      <c r="D3" s="62"/>
      <c r="E3" s="60"/>
      <c r="F3" s="60"/>
      <c r="G3" s="60"/>
      <c r="H3" s="60"/>
      <c r="I3" s="60"/>
      <c r="J3" s="60"/>
      <c r="K3" s="60"/>
      <c r="L3" s="60"/>
      <c r="M3" s="66"/>
      <c r="N3" s="31"/>
    </row>
    <row r="4" spans="1:14" ht="12.75">
      <c r="A4" s="67" t="s">
        <v>1</v>
      </c>
      <c r="B4" s="60"/>
      <c r="C4" s="60"/>
      <c r="D4" s="68"/>
      <c r="E4" s="69" t="s">
        <v>162</v>
      </c>
      <c r="F4" s="60"/>
      <c r="G4" s="70"/>
      <c r="H4" s="60"/>
      <c r="I4" s="68" t="s">
        <v>178</v>
      </c>
      <c r="J4" s="68"/>
      <c r="K4" s="60"/>
      <c r="L4" s="60"/>
      <c r="M4" s="66"/>
      <c r="N4" s="31"/>
    </row>
    <row r="5" spans="1:14" ht="12.75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6"/>
      <c r="N5" s="31"/>
    </row>
    <row r="6" spans="1:14" ht="12.75">
      <c r="A6" s="67" t="s">
        <v>2</v>
      </c>
      <c r="B6" s="60"/>
      <c r="C6" s="60"/>
      <c r="D6" s="68" t="s">
        <v>101</v>
      </c>
      <c r="E6" s="69" t="s">
        <v>163</v>
      </c>
      <c r="F6" s="60"/>
      <c r="G6" s="60"/>
      <c r="H6" s="60"/>
      <c r="I6" s="68" t="s">
        <v>179</v>
      </c>
      <c r="J6" s="68"/>
      <c r="K6" s="60"/>
      <c r="L6" s="60"/>
      <c r="M6" s="66"/>
      <c r="N6" s="31"/>
    </row>
    <row r="7" spans="1:14" ht="12.75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6"/>
      <c r="N7" s="31"/>
    </row>
    <row r="8" spans="1:14" ht="12.75">
      <c r="A8" s="67" t="s">
        <v>3</v>
      </c>
      <c r="B8" s="60"/>
      <c r="C8" s="60"/>
      <c r="D8" s="68"/>
      <c r="E8" s="69" t="s">
        <v>164</v>
      </c>
      <c r="F8" s="60"/>
      <c r="G8" s="70"/>
      <c r="H8" s="60"/>
      <c r="I8" s="68" t="s">
        <v>180</v>
      </c>
      <c r="J8" s="68"/>
      <c r="K8" s="60"/>
      <c r="L8" s="60"/>
      <c r="M8" s="66"/>
      <c r="N8" s="31"/>
    </row>
    <row r="9" spans="1:14" ht="12.75">
      <c r="A9" s="71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3"/>
      <c r="N9" s="31"/>
    </row>
    <row r="10" spans="1:14" ht="12.75">
      <c r="A10" s="1" t="s">
        <v>4</v>
      </c>
      <c r="B10" s="10" t="s">
        <v>49</v>
      </c>
      <c r="C10" s="10" t="s">
        <v>50</v>
      </c>
      <c r="D10" s="10" t="s">
        <v>102</v>
      </c>
      <c r="E10" s="10" t="s">
        <v>165</v>
      </c>
      <c r="F10" s="15" t="s">
        <v>171</v>
      </c>
      <c r="G10" s="19" t="s">
        <v>172</v>
      </c>
      <c r="H10" s="74" t="s">
        <v>174</v>
      </c>
      <c r="I10" s="75"/>
      <c r="J10" s="76"/>
      <c r="K10" s="74" t="s">
        <v>183</v>
      </c>
      <c r="L10" s="76"/>
      <c r="M10" s="26" t="s">
        <v>184</v>
      </c>
      <c r="N10" s="32"/>
    </row>
    <row r="11" spans="1:24" ht="12.75">
      <c r="A11" s="2" t="s">
        <v>5</v>
      </c>
      <c r="B11" s="11" t="s">
        <v>5</v>
      </c>
      <c r="C11" s="11" t="s">
        <v>5</v>
      </c>
      <c r="D11" s="14" t="s">
        <v>103</v>
      </c>
      <c r="E11" s="11" t="s">
        <v>5</v>
      </c>
      <c r="F11" s="11" t="s">
        <v>5</v>
      </c>
      <c r="G11" s="20" t="s">
        <v>173</v>
      </c>
      <c r="H11" s="21" t="s">
        <v>175</v>
      </c>
      <c r="I11" s="22" t="s">
        <v>181</v>
      </c>
      <c r="J11" s="23" t="s">
        <v>182</v>
      </c>
      <c r="K11" s="21" t="s">
        <v>172</v>
      </c>
      <c r="L11" s="23" t="s">
        <v>182</v>
      </c>
      <c r="M11" s="27" t="s">
        <v>185</v>
      </c>
      <c r="N11" s="32"/>
      <c r="P11" s="25" t="s">
        <v>187</v>
      </c>
      <c r="Q11" s="25" t="s">
        <v>188</v>
      </c>
      <c r="R11" s="25" t="s">
        <v>189</v>
      </c>
      <c r="S11" s="25" t="s">
        <v>190</v>
      </c>
      <c r="T11" s="25" t="s">
        <v>191</v>
      </c>
      <c r="U11" s="25" t="s">
        <v>192</v>
      </c>
      <c r="V11" s="25" t="s">
        <v>193</v>
      </c>
      <c r="W11" s="25" t="s">
        <v>194</v>
      </c>
      <c r="X11" s="25" t="s">
        <v>195</v>
      </c>
    </row>
    <row r="12" spans="1:37" ht="12.75">
      <c r="A12" s="3"/>
      <c r="B12" s="12"/>
      <c r="C12" s="12" t="s">
        <v>16</v>
      </c>
      <c r="D12" s="77" t="s">
        <v>104</v>
      </c>
      <c r="E12" s="78"/>
      <c r="F12" s="78"/>
      <c r="G12" s="78"/>
      <c r="H12" s="35">
        <f>SUM(H13:H20)</f>
        <v>0</v>
      </c>
      <c r="I12" s="35">
        <f>SUM(I13:I20)</f>
        <v>0</v>
      </c>
      <c r="J12" s="35">
        <f>H12+I12</f>
        <v>0</v>
      </c>
      <c r="K12" s="24"/>
      <c r="L12" s="35">
        <f>SUM(L13:L20)</f>
        <v>166.95799999999997</v>
      </c>
      <c r="M12" s="24"/>
      <c r="Y12" s="25"/>
      <c r="AI12" s="36">
        <f>SUM(Z13:Z20)</f>
        <v>0</v>
      </c>
      <c r="AJ12" s="36">
        <f>SUM(AA13:AA20)</f>
        <v>0</v>
      </c>
      <c r="AK12" s="36">
        <f>SUM(AB13:AB20)</f>
        <v>0</v>
      </c>
    </row>
    <row r="13" spans="1:48" ht="12.75">
      <c r="A13" s="4" t="s">
        <v>6</v>
      </c>
      <c r="B13" s="4"/>
      <c r="C13" s="4" t="s">
        <v>51</v>
      </c>
      <c r="D13" s="4" t="s">
        <v>105</v>
      </c>
      <c r="E13" s="4" t="s">
        <v>166</v>
      </c>
      <c r="F13" s="16">
        <v>166</v>
      </c>
      <c r="G13" s="16"/>
      <c r="H13" s="16">
        <f aca="true" t="shared" si="0" ref="H13:H20">F13*AE13</f>
        <v>0</v>
      </c>
      <c r="I13" s="16">
        <f aca="true" t="shared" si="1" ref="I13:I20">J13-H13</f>
        <v>0</v>
      </c>
      <c r="J13" s="16">
        <f aca="true" t="shared" si="2" ref="J13:J20">F13*G13</f>
        <v>0</v>
      </c>
      <c r="K13" s="16">
        <v>0</v>
      </c>
      <c r="L13" s="16">
        <f aca="true" t="shared" si="3" ref="L13:L20">F13*K13</f>
        <v>0</v>
      </c>
      <c r="M13" s="28" t="s">
        <v>186</v>
      </c>
      <c r="P13" s="33">
        <f aca="true" t="shared" si="4" ref="P13:P20">IF(AG13="5",J13,0)</f>
        <v>0</v>
      </c>
      <c r="R13" s="33">
        <f aca="true" t="shared" si="5" ref="R13:R20">IF(AG13="1",H13,0)</f>
        <v>0</v>
      </c>
      <c r="S13" s="33">
        <f aca="true" t="shared" si="6" ref="S13:S20">IF(AG13="1",I13,0)</f>
        <v>0</v>
      </c>
      <c r="T13" s="33">
        <f aca="true" t="shared" si="7" ref="T13:T20">IF(AG13="7",H13,0)</f>
        <v>0</v>
      </c>
      <c r="U13" s="33">
        <f aca="true" t="shared" si="8" ref="U13:U20">IF(AG13="7",I13,0)</f>
        <v>0</v>
      </c>
      <c r="V13" s="33">
        <f aca="true" t="shared" si="9" ref="V13:V20">IF(AG13="2",H13,0)</f>
        <v>0</v>
      </c>
      <c r="W13" s="33">
        <f aca="true" t="shared" si="10" ref="W13:W20">IF(AG13="2",I13,0)</f>
        <v>0</v>
      </c>
      <c r="X13" s="33">
        <f aca="true" t="shared" si="11" ref="X13:X20">IF(AG13="0",J13,0)</f>
        <v>0</v>
      </c>
      <c r="Y13" s="25"/>
      <c r="Z13" s="16">
        <f aca="true" t="shared" si="12" ref="Z13:Z20">IF(AD13=0,J13,0)</f>
        <v>0</v>
      </c>
      <c r="AA13" s="16">
        <f aca="true" t="shared" si="13" ref="AA13:AA20">IF(AD13=15,J13,0)</f>
        <v>0</v>
      </c>
      <c r="AB13" s="16">
        <f aca="true" t="shared" si="14" ref="AB13:AB20">IF(AD13=21,J13,0)</f>
        <v>0</v>
      </c>
      <c r="AD13" s="33">
        <v>21</v>
      </c>
      <c r="AE13" s="33">
        <f>G13*0</f>
        <v>0</v>
      </c>
      <c r="AF13" s="33">
        <f>G13*(1-0)</f>
        <v>0</v>
      </c>
      <c r="AG13" s="28" t="s">
        <v>6</v>
      </c>
      <c r="AM13" s="33">
        <f aca="true" t="shared" si="15" ref="AM13:AM20">F13*AE13</f>
        <v>0</v>
      </c>
      <c r="AN13" s="33">
        <f aca="true" t="shared" si="16" ref="AN13:AN20">F13*AF13</f>
        <v>0</v>
      </c>
      <c r="AO13" s="34" t="s">
        <v>197</v>
      </c>
      <c r="AP13" s="34" t="s">
        <v>212</v>
      </c>
      <c r="AQ13" s="25" t="s">
        <v>217</v>
      </c>
      <c r="AS13" s="33">
        <f aca="true" t="shared" si="17" ref="AS13:AS20">AM13+AN13</f>
        <v>0</v>
      </c>
      <c r="AT13" s="33">
        <f aca="true" t="shared" si="18" ref="AT13:AT20">G13/(100-AU13)*100</f>
        <v>0</v>
      </c>
      <c r="AU13" s="33">
        <v>0</v>
      </c>
      <c r="AV13" s="33">
        <f aca="true" t="shared" si="19" ref="AV13:AV20">L13</f>
        <v>0</v>
      </c>
    </row>
    <row r="14" spans="1:48" ht="12.75">
      <c r="A14" s="4" t="s">
        <v>7</v>
      </c>
      <c r="B14" s="4"/>
      <c r="C14" s="4" t="s">
        <v>52</v>
      </c>
      <c r="D14" s="4" t="s">
        <v>106</v>
      </c>
      <c r="E14" s="4" t="s">
        <v>166</v>
      </c>
      <c r="F14" s="16">
        <v>5</v>
      </c>
      <c r="G14" s="16"/>
      <c r="H14" s="16">
        <f t="shared" si="0"/>
        <v>0</v>
      </c>
      <c r="I14" s="16">
        <f t="shared" si="1"/>
        <v>0</v>
      </c>
      <c r="J14" s="16">
        <f t="shared" si="2"/>
        <v>0</v>
      </c>
      <c r="K14" s="16">
        <v>0</v>
      </c>
      <c r="L14" s="16">
        <f t="shared" si="3"/>
        <v>0</v>
      </c>
      <c r="M14" s="28" t="s">
        <v>186</v>
      </c>
      <c r="P14" s="33">
        <f t="shared" si="4"/>
        <v>0</v>
      </c>
      <c r="R14" s="33">
        <f t="shared" si="5"/>
        <v>0</v>
      </c>
      <c r="S14" s="33">
        <f t="shared" si="6"/>
        <v>0</v>
      </c>
      <c r="T14" s="33">
        <f t="shared" si="7"/>
        <v>0</v>
      </c>
      <c r="U14" s="33">
        <f t="shared" si="8"/>
        <v>0</v>
      </c>
      <c r="V14" s="33">
        <f t="shared" si="9"/>
        <v>0</v>
      </c>
      <c r="W14" s="33">
        <f t="shared" si="10"/>
        <v>0</v>
      </c>
      <c r="X14" s="33">
        <f t="shared" si="11"/>
        <v>0</v>
      </c>
      <c r="Y14" s="25"/>
      <c r="Z14" s="16">
        <f t="shared" si="12"/>
        <v>0</v>
      </c>
      <c r="AA14" s="16">
        <f t="shared" si="13"/>
        <v>0</v>
      </c>
      <c r="AB14" s="16">
        <f t="shared" si="14"/>
        <v>0</v>
      </c>
      <c r="AD14" s="33">
        <v>21</v>
      </c>
      <c r="AE14" s="33">
        <f>G14*0</f>
        <v>0</v>
      </c>
      <c r="AF14" s="33">
        <f>G14*(1-0)</f>
        <v>0</v>
      </c>
      <c r="AG14" s="28" t="s">
        <v>6</v>
      </c>
      <c r="AM14" s="33">
        <f t="shared" si="15"/>
        <v>0</v>
      </c>
      <c r="AN14" s="33">
        <f t="shared" si="16"/>
        <v>0</v>
      </c>
      <c r="AO14" s="34" t="s">
        <v>197</v>
      </c>
      <c r="AP14" s="34" t="s">
        <v>212</v>
      </c>
      <c r="AQ14" s="25" t="s">
        <v>217</v>
      </c>
      <c r="AS14" s="33">
        <f t="shared" si="17"/>
        <v>0</v>
      </c>
      <c r="AT14" s="33">
        <f t="shared" si="18"/>
        <v>0</v>
      </c>
      <c r="AU14" s="33">
        <v>0</v>
      </c>
      <c r="AV14" s="33">
        <f t="shared" si="19"/>
        <v>0</v>
      </c>
    </row>
    <row r="15" spans="1:48" ht="12.75">
      <c r="A15" s="4" t="s">
        <v>8</v>
      </c>
      <c r="B15" s="4"/>
      <c r="C15" s="4" t="s">
        <v>53</v>
      </c>
      <c r="D15" s="4" t="s">
        <v>107</v>
      </c>
      <c r="E15" s="4" t="s">
        <v>167</v>
      </c>
      <c r="F15" s="16">
        <v>14</v>
      </c>
      <c r="G15" s="16"/>
      <c r="H15" s="16">
        <f t="shared" si="0"/>
        <v>0</v>
      </c>
      <c r="I15" s="16">
        <f t="shared" si="1"/>
        <v>0</v>
      </c>
      <c r="J15" s="16">
        <f t="shared" si="2"/>
        <v>0</v>
      </c>
      <c r="K15" s="16">
        <v>0</v>
      </c>
      <c r="L15" s="16">
        <f t="shared" si="3"/>
        <v>0</v>
      </c>
      <c r="M15" s="28" t="s">
        <v>186</v>
      </c>
      <c r="P15" s="33">
        <f t="shared" si="4"/>
        <v>0</v>
      </c>
      <c r="R15" s="33">
        <f t="shared" si="5"/>
        <v>0</v>
      </c>
      <c r="S15" s="33">
        <f t="shared" si="6"/>
        <v>0</v>
      </c>
      <c r="T15" s="33">
        <f t="shared" si="7"/>
        <v>0</v>
      </c>
      <c r="U15" s="33">
        <f t="shared" si="8"/>
        <v>0</v>
      </c>
      <c r="V15" s="33">
        <f t="shared" si="9"/>
        <v>0</v>
      </c>
      <c r="W15" s="33">
        <f t="shared" si="10"/>
        <v>0</v>
      </c>
      <c r="X15" s="33">
        <f t="shared" si="11"/>
        <v>0</v>
      </c>
      <c r="Y15" s="25"/>
      <c r="Z15" s="16">
        <f t="shared" si="12"/>
        <v>0</v>
      </c>
      <c r="AA15" s="16">
        <f t="shared" si="13"/>
        <v>0</v>
      </c>
      <c r="AB15" s="16">
        <f t="shared" si="14"/>
        <v>0</v>
      </c>
      <c r="AD15" s="33">
        <v>21</v>
      </c>
      <c r="AE15" s="33">
        <f>G15*0.0121436381673751</f>
        <v>0</v>
      </c>
      <c r="AF15" s="33">
        <f>G15*(1-0.0121436381673751)</f>
        <v>0</v>
      </c>
      <c r="AG15" s="28" t="s">
        <v>6</v>
      </c>
      <c r="AM15" s="33">
        <f t="shared" si="15"/>
        <v>0</v>
      </c>
      <c r="AN15" s="33">
        <f t="shared" si="16"/>
        <v>0</v>
      </c>
      <c r="AO15" s="34" t="s">
        <v>197</v>
      </c>
      <c r="AP15" s="34" t="s">
        <v>212</v>
      </c>
      <c r="AQ15" s="25" t="s">
        <v>217</v>
      </c>
      <c r="AS15" s="33">
        <f t="shared" si="17"/>
        <v>0</v>
      </c>
      <c r="AT15" s="33">
        <f t="shared" si="18"/>
        <v>0</v>
      </c>
      <c r="AU15" s="33">
        <v>0</v>
      </c>
      <c r="AV15" s="33">
        <f t="shared" si="19"/>
        <v>0</v>
      </c>
    </row>
    <row r="16" spans="1:48" ht="12.75">
      <c r="A16" s="4" t="s">
        <v>9</v>
      </c>
      <c r="B16" s="4"/>
      <c r="C16" s="4" t="s">
        <v>54</v>
      </c>
      <c r="D16" s="4" t="s">
        <v>108</v>
      </c>
      <c r="E16" s="4" t="s">
        <v>167</v>
      </c>
      <c r="F16" s="16">
        <v>24</v>
      </c>
      <c r="G16" s="16"/>
      <c r="H16" s="16">
        <f t="shared" si="0"/>
        <v>0</v>
      </c>
      <c r="I16" s="16">
        <f t="shared" si="1"/>
        <v>0</v>
      </c>
      <c r="J16" s="16">
        <f t="shared" si="2"/>
        <v>0</v>
      </c>
      <c r="K16" s="16">
        <v>0.132</v>
      </c>
      <c r="L16" s="16">
        <f t="shared" si="3"/>
        <v>3.168</v>
      </c>
      <c r="M16" s="28" t="s">
        <v>186</v>
      </c>
      <c r="P16" s="33">
        <f t="shared" si="4"/>
        <v>0</v>
      </c>
      <c r="R16" s="33">
        <f t="shared" si="5"/>
        <v>0</v>
      </c>
      <c r="S16" s="33">
        <f t="shared" si="6"/>
        <v>0</v>
      </c>
      <c r="T16" s="33">
        <f t="shared" si="7"/>
        <v>0</v>
      </c>
      <c r="U16" s="33">
        <f t="shared" si="8"/>
        <v>0</v>
      </c>
      <c r="V16" s="33">
        <f t="shared" si="9"/>
        <v>0</v>
      </c>
      <c r="W16" s="33">
        <f t="shared" si="10"/>
        <v>0</v>
      </c>
      <c r="X16" s="33">
        <f t="shared" si="11"/>
        <v>0</v>
      </c>
      <c r="Y16" s="25"/>
      <c r="Z16" s="16">
        <f t="shared" si="12"/>
        <v>0</v>
      </c>
      <c r="AA16" s="16">
        <f t="shared" si="13"/>
        <v>0</v>
      </c>
      <c r="AB16" s="16">
        <f t="shared" si="14"/>
        <v>0</v>
      </c>
      <c r="AD16" s="33">
        <v>21</v>
      </c>
      <c r="AE16" s="33">
        <f>G16*0</f>
        <v>0</v>
      </c>
      <c r="AF16" s="33">
        <f>G16*(1-0)</f>
        <v>0</v>
      </c>
      <c r="AG16" s="28" t="s">
        <v>6</v>
      </c>
      <c r="AM16" s="33">
        <f t="shared" si="15"/>
        <v>0</v>
      </c>
      <c r="AN16" s="33">
        <f t="shared" si="16"/>
        <v>0</v>
      </c>
      <c r="AO16" s="34" t="s">
        <v>197</v>
      </c>
      <c r="AP16" s="34" t="s">
        <v>212</v>
      </c>
      <c r="AQ16" s="25" t="s">
        <v>217</v>
      </c>
      <c r="AS16" s="33">
        <f t="shared" si="17"/>
        <v>0</v>
      </c>
      <c r="AT16" s="33">
        <f t="shared" si="18"/>
        <v>0</v>
      </c>
      <c r="AU16" s="33">
        <v>0</v>
      </c>
      <c r="AV16" s="33">
        <f t="shared" si="19"/>
        <v>3.168</v>
      </c>
    </row>
    <row r="17" spans="1:48" ht="12.75">
      <c r="A17" s="4" t="s">
        <v>10</v>
      </c>
      <c r="B17" s="4"/>
      <c r="C17" s="4" t="s">
        <v>55</v>
      </c>
      <c r="D17" s="4" t="s">
        <v>109</v>
      </c>
      <c r="E17" s="4" t="s">
        <v>167</v>
      </c>
      <c r="F17" s="16">
        <v>275</v>
      </c>
      <c r="G17" s="16"/>
      <c r="H17" s="16">
        <f t="shared" si="0"/>
        <v>0</v>
      </c>
      <c r="I17" s="16">
        <f t="shared" si="1"/>
        <v>0</v>
      </c>
      <c r="J17" s="16">
        <f t="shared" si="2"/>
        <v>0</v>
      </c>
      <c r="K17" s="16">
        <v>0.22</v>
      </c>
      <c r="L17" s="16">
        <f t="shared" si="3"/>
        <v>60.5</v>
      </c>
      <c r="M17" s="28" t="s">
        <v>186</v>
      </c>
      <c r="P17" s="33">
        <f t="shared" si="4"/>
        <v>0</v>
      </c>
      <c r="R17" s="33">
        <f t="shared" si="5"/>
        <v>0</v>
      </c>
      <c r="S17" s="33">
        <f t="shared" si="6"/>
        <v>0</v>
      </c>
      <c r="T17" s="33">
        <f t="shared" si="7"/>
        <v>0</v>
      </c>
      <c r="U17" s="33">
        <f t="shared" si="8"/>
        <v>0</v>
      </c>
      <c r="V17" s="33">
        <f t="shared" si="9"/>
        <v>0</v>
      </c>
      <c r="W17" s="33">
        <f t="shared" si="10"/>
        <v>0</v>
      </c>
      <c r="X17" s="33">
        <f t="shared" si="11"/>
        <v>0</v>
      </c>
      <c r="Y17" s="25"/>
      <c r="Z17" s="16">
        <f t="shared" si="12"/>
        <v>0</v>
      </c>
      <c r="AA17" s="16">
        <f t="shared" si="13"/>
        <v>0</v>
      </c>
      <c r="AB17" s="16">
        <f t="shared" si="14"/>
        <v>0</v>
      </c>
      <c r="AD17" s="33">
        <v>21</v>
      </c>
      <c r="AE17" s="33">
        <f>G17*0</f>
        <v>0</v>
      </c>
      <c r="AF17" s="33">
        <f>G17*(1-0)</f>
        <v>0</v>
      </c>
      <c r="AG17" s="28" t="s">
        <v>6</v>
      </c>
      <c r="AM17" s="33">
        <f t="shared" si="15"/>
        <v>0</v>
      </c>
      <c r="AN17" s="33">
        <f t="shared" si="16"/>
        <v>0</v>
      </c>
      <c r="AO17" s="34" t="s">
        <v>197</v>
      </c>
      <c r="AP17" s="34" t="s">
        <v>212</v>
      </c>
      <c r="AQ17" s="25" t="s">
        <v>217</v>
      </c>
      <c r="AS17" s="33">
        <f t="shared" si="17"/>
        <v>0</v>
      </c>
      <c r="AT17" s="33">
        <f t="shared" si="18"/>
        <v>0</v>
      </c>
      <c r="AU17" s="33">
        <v>0</v>
      </c>
      <c r="AV17" s="33">
        <f t="shared" si="19"/>
        <v>60.5</v>
      </c>
    </row>
    <row r="18" spans="1:48" ht="12.75">
      <c r="A18" s="4" t="s">
        <v>11</v>
      </c>
      <c r="B18" s="4"/>
      <c r="C18" s="4" t="s">
        <v>56</v>
      </c>
      <c r="D18" s="4" t="s">
        <v>110</v>
      </c>
      <c r="E18" s="4" t="s">
        <v>167</v>
      </c>
      <c r="F18" s="16">
        <v>24</v>
      </c>
      <c r="G18" s="16"/>
      <c r="H18" s="16">
        <f t="shared" si="0"/>
        <v>0</v>
      </c>
      <c r="I18" s="16">
        <f t="shared" si="1"/>
        <v>0</v>
      </c>
      <c r="J18" s="16">
        <f t="shared" si="2"/>
        <v>0</v>
      </c>
      <c r="K18" s="16">
        <v>0.22</v>
      </c>
      <c r="L18" s="16">
        <f t="shared" si="3"/>
        <v>5.28</v>
      </c>
      <c r="M18" s="28" t="s">
        <v>186</v>
      </c>
      <c r="P18" s="33">
        <f t="shared" si="4"/>
        <v>0</v>
      </c>
      <c r="R18" s="33">
        <f t="shared" si="5"/>
        <v>0</v>
      </c>
      <c r="S18" s="33">
        <f t="shared" si="6"/>
        <v>0</v>
      </c>
      <c r="T18" s="33">
        <f t="shared" si="7"/>
        <v>0</v>
      </c>
      <c r="U18" s="33">
        <f t="shared" si="8"/>
        <v>0</v>
      </c>
      <c r="V18" s="33">
        <f t="shared" si="9"/>
        <v>0</v>
      </c>
      <c r="W18" s="33">
        <f t="shared" si="10"/>
        <v>0</v>
      </c>
      <c r="X18" s="33">
        <f t="shared" si="11"/>
        <v>0</v>
      </c>
      <c r="Y18" s="25"/>
      <c r="Z18" s="16">
        <f t="shared" si="12"/>
        <v>0</v>
      </c>
      <c r="AA18" s="16">
        <f t="shared" si="13"/>
        <v>0</v>
      </c>
      <c r="AB18" s="16">
        <f t="shared" si="14"/>
        <v>0</v>
      </c>
      <c r="AD18" s="33">
        <v>21</v>
      </c>
      <c r="AE18" s="33">
        <f>G18*0</f>
        <v>0</v>
      </c>
      <c r="AF18" s="33">
        <f>G18*(1-0)</f>
        <v>0</v>
      </c>
      <c r="AG18" s="28" t="s">
        <v>6</v>
      </c>
      <c r="AM18" s="33">
        <f t="shared" si="15"/>
        <v>0</v>
      </c>
      <c r="AN18" s="33">
        <f t="shared" si="16"/>
        <v>0</v>
      </c>
      <c r="AO18" s="34" t="s">
        <v>197</v>
      </c>
      <c r="AP18" s="34" t="s">
        <v>212</v>
      </c>
      <c r="AQ18" s="25" t="s">
        <v>217</v>
      </c>
      <c r="AS18" s="33">
        <f t="shared" si="17"/>
        <v>0</v>
      </c>
      <c r="AT18" s="33">
        <f t="shared" si="18"/>
        <v>0</v>
      </c>
      <c r="AU18" s="33">
        <v>0</v>
      </c>
      <c r="AV18" s="33">
        <f t="shared" si="19"/>
        <v>5.28</v>
      </c>
    </row>
    <row r="19" spans="1:48" ht="12.75">
      <c r="A19" s="4" t="s">
        <v>12</v>
      </c>
      <c r="B19" s="4"/>
      <c r="C19" s="4" t="s">
        <v>57</v>
      </c>
      <c r="D19" s="4" t="s">
        <v>111</v>
      </c>
      <c r="E19" s="4" t="s">
        <v>167</v>
      </c>
      <c r="F19" s="16">
        <v>275</v>
      </c>
      <c r="G19" s="16"/>
      <c r="H19" s="16">
        <f t="shared" si="0"/>
        <v>0</v>
      </c>
      <c r="I19" s="16">
        <f t="shared" si="1"/>
        <v>0</v>
      </c>
      <c r="J19" s="16">
        <f t="shared" si="2"/>
        <v>0</v>
      </c>
      <c r="K19" s="16">
        <v>0.33</v>
      </c>
      <c r="L19" s="16">
        <f t="shared" si="3"/>
        <v>90.75</v>
      </c>
      <c r="M19" s="28" t="s">
        <v>186</v>
      </c>
      <c r="P19" s="33">
        <f t="shared" si="4"/>
        <v>0</v>
      </c>
      <c r="R19" s="33">
        <f t="shared" si="5"/>
        <v>0</v>
      </c>
      <c r="S19" s="33">
        <f t="shared" si="6"/>
        <v>0</v>
      </c>
      <c r="T19" s="33">
        <f t="shared" si="7"/>
        <v>0</v>
      </c>
      <c r="U19" s="33">
        <f t="shared" si="8"/>
        <v>0</v>
      </c>
      <c r="V19" s="33">
        <f t="shared" si="9"/>
        <v>0</v>
      </c>
      <c r="W19" s="33">
        <f t="shared" si="10"/>
        <v>0</v>
      </c>
      <c r="X19" s="33">
        <f t="shared" si="11"/>
        <v>0</v>
      </c>
      <c r="Y19" s="25"/>
      <c r="Z19" s="16">
        <f t="shared" si="12"/>
        <v>0</v>
      </c>
      <c r="AA19" s="16">
        <f t="shared" si="13"/>
        <v>0</v>
      </c>
      <c r="AB19" s="16">
        <f t="shared" si="14"/>
        <v>0</v>
      </c>
      <c r="AD19" s="33">
        <v>21</v>
      </c>
      <c r="AE19" s="33">
        <f>G19*0</f>
        <v>0</v>
      </c>
      <c r="AF19" s="33">
        <f>G19*(1-0)</f>
        <v>0</v>
      </c>
      <c r="AG19" s="28" t="s">
        <v>6</v>
      </c>
      <c r="AM19" s="33">
        <f t="shared" si="15"/>
        <v>0</v>
      </c>
      <c r="AN19" s="33">
        <f t="shared" si="16"/>
        <v>0</v>
      </c>
      <c r="AO19" s="34" t="s">
        <v>197</v>
      </c>
      <c r="AP19" s="34" t="s">
        <v>212</v>
      </c>
      <c r="AQ19" s="25" t="s">
        <v>217</v>
      </c>
      <c r="AS19" s="33">
        <f t="shared" si="17"/>
        <v>0</v>
      </c>
      <c r="AT19" s="33">
        <f t="shared" si="18"/>
        <v>0</v>
      </c>
      <c r="AU19" s="33">
        <v>0</v>
      </c>
      <c r="AV19" s="33">
        <f t="shared" si="19"/>
        <v>90.75</v>
      </c>
    </row>
    <row r="20" spans="1:48" ht="12.75">
      <c r="A20" s="4" t="s">
        <v>13</v>
      </c>
      <c r="B20" s="4"/>
      <c r="C20" s="4" t="s">
        <v>58</v>
      </c>
      <c r="D20" s="4" t="s">
        <v>112</v>
      </c>
      <c r="E20" s="4" t="s">
        <v>167</v>
      </c>
      <c r="F20" s="16">
        <v>66</v>
      </c>
      <c r="G20" s="16"/>
      <c r="H20" s="16">
        <f t="shared" si="0"/>
        <v>0</v>
      </c>
      <c r="I20" s="16">
        <f t="shared" si="1"/>
        <v>0</v>
      </c>
      <c r="J20" s="16">
        <f t="shared" si="2"/>
        <v>0</v>
      </c>
      <c r="K20" s="16">
        <v>0.11</v>
      </c>
      <c r="L20" s="16">
        <f t="shared" si="3"/>
        <v>7.26</v>
      </c>
      <c r="M20" s="28" t="s">
        <v>186</v>
      </c>
      <c r="P20" s="33">
        <f t="shared" si="4"/>
        <v>0</v>
      </c>
      <c r="R20" s="33">
        <f t="shared" si="5"/>
        <v>0</v>
      </c>
      <c r="S20" s="33">
        <f t="shared" si="6"/>
        <v>0</v>
      </c>
      <c r="T20" s="33">
        <f t="shared" si="7"/>
        <v>0</v>
      </c>
      <c r="U20" s="33">
        <f t="shared" si="8"/>
        <v>0</v>
      </c>
      <c r="V20" s="33">
        <f t="shared" si="9"/>
        <v>0</v>
      </c>
      <c r="W20" s="33">
        <f t="shared" si="10"/>
        <v>0</v>
      </c>
      <c r="X20" s="33">
        <f t="shared" si="11"/>
        <v>0</v>
      </c>
      <c r="Y20" s="25"/>
      <c r="Z20" s="16">
        <f t="shared" si="12"/>
        <v>0</v>
      </c>
      <c r="AA20" s="16">
        <f t="shared" si="13"/>
        <v>0</v>
      </c>
      <c r="AB20" s="16">
        <f t="shared" si="14"/>
        <v>0</v>
      </c>
      <c r="AD20" s="33">
        <v>21</v>
      </c>
      <c r="AE20" s="33">
        <f>G20*0</f>
        <v>0</v>
      </c>
      <c r="AF20" s="33">
        <f>G20*(1-0)</f>
        <v>0</v>
      </c>
      <c r="AG20" s="28" t="s">
        <v>6</v>
      </c>
      <c r="AM20" s="33">
        <f t="shared" si="15"/>
        <v>0</v>
      </c>
      <c r="AN20" s="33">
        <f t="shared" si="16"/>
        <v>0</v>
      </c>
      <c r="AO20" s="34" t="s">
        <v>197</v>
      </c>
      <c r="AP20" s="34" t="s">
        <v>212</v>
      </c>
      <c r="AQ20" s="25" t="s">
        <v>217</v>
      </c>
      <c r="AS20" s="33">
        <f t="shared" si="17"/>
        <v>0</v>
      </c>
      <c r="AT20" s="33">
        <f t="shared" si="18"/>
        <v>0</v>
      </c>
      <c r="AU20" s="33">
        <v>0</v>
      </c>
      <c r="AV20" s="33">
        <f t="shared" si="19"/>
        <v>7.26</v>
      </c>
    </row>
    <row r="21" spans="1:37" ht="12.75">
      <c r="A21" s="5"/>
      <c r="B21" s="13"/>
      <c r="C21" s="13" t="s">
        <v>17</v>
      </c>
      <c r="D21" s="79" t="s">
        <v>113</v>
      </c>
      <c r="E21" s="80"/>
      <c r="F21" s="80"/>
      <c r="G21" s="80"/>
      <c r="H21" s="36">
        <f>SUM(H22:H23)</f>
        <v>0</v>
      </c>
      <c r="I21" s="36">
        <f>SUM(I22:I23)</f>
        <v>0</v>
      </c>
      <c r="J21" s="36">
        <f>H21+I21</f>
        <v>0</v>
      </c>
      <c r="K21" s="25"/>
      <c r="L21" s="36">
        <f>SUM(L22:L23)</f>
        <v>0</v>
      </c>
      <c r="M21" s="25"/>
      <c r="Y21" s="25"/>
      <c r="AI21" s="36">
        <f>SUM(Z22:Z23)</f>
        <v>0</v>
      </c>
      <c r="AJ21" s="36">
        <f>SUM(AA22:AA23)</f>
        <v>0</v>
      </c>
      <c r="AK21" s="36">
        <f>SUM(AB22:AB23)</f>
        <v>0</v>
      </c>
    </row>
    <row r="22" spans="1:48" ht="12.75">
      <c r="A22" s="4" t="s">
        <v>14</v>
      </c>
      <c r="B22" s="4"/>
      <c r="C22" s="4" t="s">
        <v>59</v>
      </c>
      <c r="D22" s="4" t="s">
        <v>114</v>
      </c>
      <c r="E22" s="4" t="s">
        <v>168</v>
      </c>
      <c r="F22" s="16">
        <v>15</v>
      </c>
      <c r="G22" s="16"/>
      <c r="H22" s="16">
        <f>F22*AE22</f>
        <v>0</v>
      </c>
      <c r="I22" s="16">
        <f>J22-H22</f>
        <v>0</v>
      </c>
      <c r="J22" s="16">
        <f>F22*G22</f>
        <v>0</v>
      </c>
      <c r="K22" s="16">
        <v>0</v>
      </c>
      <c r="L22" s="16">
        <f>F22*K22</f>
        <v>0</v>
      </c>
      <c r="M22" s="28" t="s">
        <v>186</v>
      </c>
      <c r="P22" s="33">
        <f>IF(AG22="5",J22,0)</f>
        <v>0</v>
      </c>
      <c r="R22" s="33">
        <f>IF(AG22="1",H22,0)</f>
        <v>0</v>
      </c>
      <c r="S22" s="33">
        <f>IF(AG22="1",I22,0)</f>
        <v>0</v>
      </c>
      <c r="T22" s="33">
        <f>IF(AG22="7",H22,0)</f>
        <v>0</v>
      </c>
      <c r="U22" s="33">
        <f>IF(AG22="7",I22,0)</f>
        <v>0</v>
      </c>
      <c r="V22" s="33">
        <f>IF(AG22="2",H22,0)</f>
        <v>0</v>
      </c>
      <c r="W22" s="33">
        <f>IF(AG22="2",I22,0)</f>
        <v>0</v>
      </c>
      <c r="X22" s="33">
        <f>IF(AG22="0",J22,0)</f>
        <v>0</v>
      </c>
      <c r="Y22" s="25"/>
      <c r="Z22" s="16">
        <f>IF(AD22=0,J22,0)</f>
        <v>0</v>
      </c>
      <c r="AA22" s="16">
        <f>IF(AD22=15,J22,0)</f>
        <v>0</v>
      </c>
      <c r="AB22" s="16">
        <f>IF(AD22=21,J22,0)</f>
        <v>0</v>
      </c>
      <c r="AD22" s="33">
        <v>21</v>
      </c>
      <c r="AE22" s="33">
        <f>G22*0</f>
        <v>0</v>
      </c>
      <c r="AF22" s="33">
        <f>G22*(1-0)</f>
        <v>0</v>
      </c>
      <c r="AG22" s="28" t="s">
        <v>6</v>
      </c>
      <c r="AM22" s="33">
        <f>F22*AE22</f>
        <v>0</v>
      </c>
      <c r="AN22" s="33">
        <f>F22*AF22</f>
        <v>0</v>
      </c>
      <c r="AO22" s="34" t="s">
        <v>198</v>
      </c>
      <c r="AP22" s="34" t="s">
        <v>212</v>
      </c>
      <c r="AQ22" s="25" t="s">
        <v>217</v>
      </c>
      <c r="AS22" s="33">
        <f>AM22+AN22</f>
        <v>0</v>
      </c>
      <c r="AT22" s="33">
        <f>G22/(100-AU22)*100</f>
        <v>0</v>
      </c>
      <c r="AU22" s="33">
        <v>0</v>
      </c>
      <c r="AV22" s="33">
        <f>L22</f>
        <v>0</v>
      </c>
    </row>
    <row r="23" spans="1:48" ht="12.75">
      <c r="A23" s="4" t="s">
        <v>15</v>
      </c>
      <c r="B23" s="4"/>
      <c r="C23" s="4" t="s">
        <v>60</v>
      </c>
      <c r="D23" s="4" t="s">
        <v>115</v>
      </c>
      <c r="E23" s="4" t="s">
        <v>168</v>
      </c>
      <c r="F23" s="16">
        <v>19</v>
      </c>
      <c r="G23" s="16"/>
      <c r="H23" s="16">
        <f>F23*AE23</f>
        <v>0</v>
      </c>
      <c r="I23" s="16">
        <f>J23-H23</f>
        <v>0</v>
      </c>
      <c r="J23" s="16">
        <f>F23*G23</f>
        <v>0</v>
      </c>
      <c r="K23" s="16">
        <v>0</v>
      </c>
      <c r="L23" s="16">
        <f>F23*K23</f>
        <v>0</v>
      </c>
      <c r="M23" s="28" t="s">
        <v>186</v>
      </c>
      <c r="P23" s="33">
        <f>IF(AG23="5",J23,0)</f>
        <v>0</v>
      </c>
      <c r="R23" s="33">
        <f>IF(AG23="1",H23,0)</f>
        <v>0</v>
      </c>
      <c r="S23" s="33">
        <f>IF(AG23="1",I23,0)</f>
        <v>0</v>
      </c>
      <c r="T23" s="33">
        <f>IF(AG23="7",H23,0)</f>
        <v>0</v>
      </c>
      <c r="U23" s="33">
        <f>IF(AG23="7",I23,0)</f>
        <v>0</v>
      </c>
      <c r="V23" s="33">
        <f>IF(AG23="2",H23,0)</f>
        <v>0</v>
      </c>
      <c r="W23" s="33">
        <f>IF(AG23="2",I23,0)</f>
        <v>0</v>
      </c>
      <c r="X23" s="33">
        <f>IF(AG23="0",J23,0)</f>
        <v>0</v>
      </c>
      <c r="Y23" s="25"/>
      <c r="Z23" s="16">
        <f>IF(AD23=0,J23,0)</f>
        <v>0</v>
      </c>
      <c r="AA23" s="16">
        <f>IF(AD23=15,J23,0)</f>
        <v>0</v>
      </c>
      <c r="AB23" s="16">
        <f>IF(AD23=21,J23,0)</f>
        <v>0</v>
      </c>
      <c r="AD23" s="33">
        <v>21</v>
      </c>
      <c r="AE23" s="33">
        <f>G23*0</f>
        <v>0</v>
      </c>
      <c r="AF23" s="33">
        <f>G23*(1-0)</f>
        <v>0</v>
      </c>
      <c r="AG23" s="28" t="s">
        <v>6</v>
      </c>
      <c r="AM23" s="33">
        <f>F23*AE23</f>
        <v>0</v>
      </c>
      <c r="AN23" s="33">
        <f>F23*AF23</f>
        <v>0</v>
      </c>
      <c r="AO23" s="34" t="s">
        <v>198</v>
      </c>
      <c r="AP23" s="34" t="s">
        <v>212</v>
      </c>
      <c r="AQ23" s="25" t="s">
        <v>217</v>
      </c>
      <c r="AS23" s="33">
        <f>AM23+AN23</f>
        <v>0</v>
      </c>
      <c r="AT23" s="33">
        <f>G23/(100-AU23)*100</f>
        <v>0</v>
      </c>
      <c r="AU23" s="33">
        <v>0</v>
      </c>
      <c r="AV23" s="33">
        <f>L23</f>
        <v>0</v>
      </c>
    </row>
    <row r="24" spans="1:37" ht="12.75">
      <c r="A24" s="5"/>
      <c r="B24" s="13"/>
      <c r="C24" s="13" t="s">
        <v>18</v>
      </c>
      <c r="D24" s="79" t="s">
        <v>116</v>
      </c>
      <c r="E24" s="80"/>
      <c r="F24" s="80"/>
      <c r="G24" s="80"/>
      <c r="H24" s="36">
        <f>SUM(H25:H25)</f>
        <v>0</v>
      </c>
      <c r="I24" s="36">
        <f>SUM(I25:I25)</f>
        <v>0</v>
      </c>
      <c r="J24" s="36">
        <f>H24+I24</f>
        <v>0</v>
      </c>
      <c r="K24" s="25"/>
      <c r="L24" s="36">
        <f>SUM(L25:L25)</f>
        <v>0</v>
      </c>
      <c r="M24" s="25"/>
      <c r="Y24" s="25"/>
      <c r="AI24" s="36">
        <f>SUM(Z25:Z25)</f>
        <v>0</v>
      </c>
      <c r="AJ24" s="36">
        <f>SUM(AA25:AA25)</f>
        <v>0</v>
      </c>
      <c r="AK24" s="36">
        <f>SUM(AB25:AB25)</f>
        <v>0</v>
      </c>
    </row>
    <row r="25" spans="1:48" ht="12.75">
      <c r="A25" s="4" t="s">
        <v>16</v>
      </c>
      <c r="B25" s="4"/>
      <c r="C25" s="4" t="s">
        <v>61</v>
      </c>
      <c r="D25" s="4" t="s">
        <v>117</v>
      </c>
      <c r="E25" s="4" t="s">
        <v>168</v>
      </c>
      <c r="F25" s="16">
        <v>15</v>
      </c>
      <c r="G25" s="16"/>
      <c r="H25" s="16">
        <f>F25*AE25</f>
        <v>0</v>
      </c>
      <c r="I25" s="16">
        <f>J25-H25</f>
        <v>0</v>
      </c>
      <c r="J25" s="16">
        <f>F25*G25</f>
        <v>0</v>
      </c>
      <c r="K25" s="16">
        <v>0</v>
      </c>
      <c r="L25" s="16">
        <f>F25*K25</f>
        <v>0</v>
      </c>
      <c r="M25" s="28" t="s">
        <v>186</v>
      </c>
      <c r="P25" s="33">
        <f>IF(AG25="5",J25,0)</f>
        <v>0</v>
      </c>
      <c r="R25" s="33">
        <f>IF(AG25="1",H25,0)</f>
        <v>0</v>
      </c>
      <c r="S25" s="33">
        <f>IF(AG25="1",I25,0)</f>
        <v>0</v>
      </c>
      <c r="T25" s="33">
        <f>IF(AG25="7",H25,0)</f>
        <v>0</v>
      </c>
      <c r="U25" s="33">
        <f>IF(AG25="7",I25,0)</f>
        <v>0</v>
      </c>
      <c r="V25" s="33">
        <f>IF(AG25="2",H25,0)</f>
        <v>0</v>
      </c>
      <c r="W25" s="33">
        <f>IF(AG25="2",I25,0)</f>
        <v>0</v>
      </c>
      <c r="X25" s="33">
        <f>IF(AG25="0",J25,0)</f>
        <v>0</v>
      </c>
      <c r="Y25" s="25"/>
      <c r="Z25" s="16">
        <f>IF(AD25=0,J25,0)</f>
        <v>0</v>
      </c>
      <c r="AA25" s="16">
        <f>IF(AD25=15,J25,0)</f>
        <v>0</v>
      </c>
      <c r="AB25" s="16">
        <f>IF(AD25=21,J25,0)</f>
        <v>0</v>
      </c>
      <c r="AD25" s="33">
        <v>21</v>
      </c>
      <c r="AE25" s="33">
        <f>G25*0</f>
        <v>0</v>
      </c>
      <c r="AF25" s="33">
        <f>G25*(1-0)</f>
        <v>0</v>
      </c>
      <c r="AG25" s="28" t="s">
        <v>6</v>
      </c>
      <c r="AM25" s="33">
        <f>F25*AE25</f>
        <v>0</v>
      </c>
      <c r="AN25" s="33">
        <f>F25*AF25</f>
        <v>0</v>
      </c>
      <c r="AO25" s="34" t="s">
        <v>199</v>
      </c>
      <c r="AP25" s="34" t="s">
        <v>212</v>
      </c>
      <c r="AQ25" s="25" t="s">
        <v>217</v>
      </c>
      <c r="AS25" s="33">
        <f>AM25+AN25</f>
        <v>0</v>
      </c>
      <c r="AT25" s="33">
        <f>G25/(100-AU25)*100</f>
        <v>0</v>
      </c>
      <c r="AU25" s="33">
        <v>0</v>
      </c>
      <c r="AV25" s="33">
        <f>L25</f>
        <v>0</v>
      </c>
    </row>
    <row r="26" spans="1:37" ht="12.75">
      <c r="A26" s="5"/>
      <c r="B26" s="13"/>
      <c r="C26" s="13" t="s">
        <v>21</v>
      </c>
      <c r="D26" s="79" t="s">
        <v>118</v>
      </c>
      <c r="E26" s="80"/>
      <c r="F26" s="80"/>
      <c r="G26" s="80"/>
      <c r="H26" s="36">
        <f>SUM(H27:H28)</f>
        <v>0</v>
      </c>
      <c r="I26" s="36">
        <f>SUM(I27:I28)</f>
        <v>0</v>
      </c>
      <c r="J26" s="36">
        <f>H26+I26</f>
        <v>0</v>
      </c>
      <c r="K26" s="25"/>
      <c r="L26" s="36">
        <f>SUM(L27:L28)</f>
        <v>0</v>
      </c>
      <c r="M26" s="25"/>
      <c r="Y26" s="25"/>
      <c r="AI26" s="36">
        <f>SUM(Z27:Z28)</f>
        <v>0</v>
      </c>
      <c r="AJ26" s="36">
        <f>SUM(AA27:AA28)</f>
        <v>0</v>
      </c>
      <c r="AK26" s="36">
        <f>SUM(AB27:AB28)</f>
        <v>0</v>
      </c>
    </row>
    <row r="27" spans="1:48" ht="12.75">
      <c r="A27" s="4" t="s">
        <v>17</v>
      </c>
      <c r="B27" s="4"/>
      <c r="C27" s="4" t="s">
        <v>62</v>
      </c>
      <c r="D27" s="4" t="s">
        <v>119</v>
      </c>
      <c r="E27" s="4" t="s">
        <v>168</v>
      </c>
      <c r="F27" s="16">
        <v>19</v>
      </c>
      <c r="G27" s="16"/>
      <c r="H27" s="16">
        <f>F27*AE27</f>
        <v>0</v>
      </c>
      <c r="I27" s="16">
        <f>J27-H27</f>
        <v>0</v>
      </c>
      <c r="J27" s="16">
        <f>F27*G27</f>
        <v>0</v>
      </c>
      <c r="K27" s="16">
        <v>0</v>
      </c>
      <c r="L27" s="16">
        <f>F27*K27</f>
        <v>0</v>
      </c>
      <c r="M27" s="28" t="s">
        <v>186</v>
      </c>
      <c r="P27" s="33">
        <f>IF(AG27="5",J27,0)</f>
        <v>0</v>
      </c>
      <c r="R27" s="33">
        <f>IF(AG27="1",H27,0)</f>
        <v>0</v>
      </c>
      <c r="S27" s="33">
        <f>IF(AG27="1",I27,0)</f>
        <v>0</v>
      </c>
      <c r="T27" s="33">
        <f>IF(AG27="7",H27,0)</f>
        <v>0</v>
      </c>
      <c r="U27" s="33">
        <f>IF(AG27="7",I27,0)</f>
        <v>0</v>
      </c>
      <c r="V27" s="33">
        <f>IF(AG27="2",H27,0)</f>
        <v>0</v>
      </c>
      <c r="W27" s="33">
        <f>IF(AG27="2",I27,0)</f>
        <v>0</v>
      </c>
      <c r="X27" s="33">
        <f>IF(AG27="0",J27,0)</f>
        <v>0</v>
      </c>
      <c r="Y27" s="25"/>
      <c r="Z27" s="16">
        <f>IF(AD27=0,J27,0)</f>
        <v>0</v>
      </c>
      <c r="AA27" s="16">
        <f>IF(AD27=15,J27,0)</f>
        <v>0</v>
      </c>
      <c r="AB27" s="16">
        <f>IF(AD27=21,J27,0)</f>
        <v>0</v>
      </c>
      <c r="AD27" s="33">
        <v>21</v>
      </c>
      <c r="AE27" s="33">
        <f>G27*0</f>
        <v>0</v>
      </c>
      <c r="AF27" s="33">
        <f>G27*(1-0)</f>
        <v>0</v>
      </c>
      <c r="AG27" s="28" t="s">
        <v>6</v>
      </c>
      <c r="AM27" s="33">
        <f>F27*AE27</f>
        <v>0</v>
      </c>
      <c r="AN27" s="33">
        <f>F27*AF27</f>
        <v>0</v>
      </c>
      <c r="AO27" s="34" t="s">
        <v>200</v>
      </c>
      <c r="AP27" s="34" t="s">
        <v>212</v>
      </c>
      <c r="AQ27" s="25" t="s">
        <v>217</v>
      </c>
      <c r="AS27" s="33">
        <f>AM27+AN27</f>
        <v>0</v>
      </c>
      <c r="AT27" s="33">
        <f>G27/(100-AU27)*100</f>
        <v>0</v>
      </c>
      <c r="AU27" s="33">
        <v>0</v>
      </c>
      <c r="AV27" s="33">
        <f>L27</f>
        <v>0</v>
      </c>
    </row>
    <row r="28" spans="1:48" ht="12.75">
      <c r="A28" s="4" t="s">
        <v>18</v>
      </c>
      <c r="B28" s="4"/>
      <c r="C28" s="4" t="s">
        <v>63</v>
      </c>
      <c r="D28" s="4" t="s">
        <v>120</v>
      </c>
      <c r="E28" s="4" t="s">
        <v>168</v>
      </c>
      <c r="F28" s="16">
        <v>19</v>
      </c>
      <c r="G28" s="16"/>
      <c r="H28" s="16">
        <f>F28*AE28</f>
        <v>0</v>
      </c>
      <c r="I28" s="16">
        <f>J28-H28</f>
        <v>0</v>
      </c>
      <c r="J28" s="16">
        <f>F28*G28</f>
        <v>0</v>
      </c>
      <c r="K28" s="16">
        <v>0</v>
      </c>
      <c r="L28" s="16">
        <f>F28*K28</f>
        <v>0</v>
      </c>
      <c r="M28" s="28" t="s">
        <v>186</v>
      </c>
      <c r="P28" s="33">
        <f>IF(AG28="5",J28,0)</f>
        <v>0</v>
      </c>
      <c r="R28" s="33">
        <f>IF(AG28="1",H28,0)</f>
        <v>0</v>
      </c>
      <c r="S28" s="33">
        <f>IF(AG28="1",I28,0)</f>
        <v>0</v>
      </c>
      <c r="T28" s="33">
        <f>IF(AG28="7",H28,0)</f>
        <v>0</v>
      </c>
      <c r="U28" s="33">
        <f>IF(AG28="7",I28,0)</f>
        <v>0</v>
      </c>
      <c r="V28" s="33">
        <f>IF(AG28="2",H28,0)</f>
        <v>0</v>
      </c>
      <c r="W28" s="33">
        <f>IF(AG28="2",I28,0)</f>
        <v>0</v>
      </c>
      <c r="X28" s="33">
        <f>IF(AG28="0",J28,0)</f>
        <v>0</v>
      </c>
      <c r="Y28" s="25"/>
      <c r="Z28" s="16">
        <f>IF(AD28=0,J28,0)</f>
        <v>0</v>
      </c>
      <c r="AA28" s="16">
        <f>IF(AD28=15,J28,0)</f>
        <v>0</v>
      </c>
      <c r="AB28" s="16">
        <f>IF(AD28=21,J28,0)</f>
        <v>0</v>
      </c>
      <c r="AD28" s="33">
        <v>21</v>
      </c>
      <c r="AE28" s="33">
        <f>G28*0</f>
        <v>0</v>
      </c>
      <c r="AF28" s="33">
        <f>G28*(1-0)</f>
        <v>0</v>
      </c>
      <c r="AG28" s="28" t="s">
        <v>6</v>
      </c>
      <c r="AM28" s="33">
        <f>F28*AE28</f>
        <v>0</v>
      </c>
      <c r="AN28" s="33">
        <f>F28*AF28</f>
        <v>0</v>
      </c>
      <c r="AO28" s="34" t="s">
        <v>200</v>
      </c>
      <c r="AP28" s="34" t="s">
        <v>212</v>
      </c>
      <c r="AQ28" s="25" t="s">
        <v>217</v>
      </c>
      <c r="AS28" s="33">
        <f>AM28+AN28</f>
        <v>0</v>
      </c>
      <c r="AT28" s="33">
        <f>G28/(100-AU28)*100</f>
        <v>0</v>
      </c>
      <c r="AU28" s="33">
        <v>0</v>
      </c>
      <c r="AV28" s="33">
        <f>L28</f>
        <v>0</v>
      </c>
    </row>
    <row r="29" spans="1:37" ht="12.75">
      <c r="A29" s="5"/>
      <c r="B29" s="13"/>
      <c r="C29" s="13" t="s">
        <v>23</v>
      </c>
      <c r="D29" s="79" t="s">
        <v>121</v>
      </c>
      <c r="E29" s="80"/>
      <c r="F29" s="80"/>
      <c r="G29" s="80"/>
      <c r="H29" s="36">
        <f>SUM(H30:H30)</f>
        <v>0</v>
      </c>
      <c r="I29" s="36">
        <f>SUM(I30:I30)</f>
        <v>0</v>
      </c>
      <c r="J29" s="36">
        <f>H29+I29</f>
        <v>0</v>
      </c>
      <c r="K29" s="25"/>
      <c r="L29" s="36">
        <f>SUM(L30:L30)</f>
        <v>0</v>
      </c>
      <c r="M29" s="25"/>
      <c r="Y29" s="25"/>
      <c r="AI29" s="36">
        <f>SUM(Z30:Z30)</f>
        <v>0</v>
      </c>
      <c r="AJ29" s="36">
        <f>SUM(AA30:AA30)</f>
        <v>0</v>
      </c>
      <c r="AK29" s="36">
        <f>SUM(AB30:AB30)</f>
        <v>0</v>
      </c>
    </row>
    <row r="30" spans="1:48" ht="12.75">
      <c r="A30" s="4" t="s">
        <v>19</v>
      </c>
      <c r="B30" s="4"/>
      <c r="C30" s="4" t="s">
        <v>64</v>
      </c>
      <c r="D30" s="4" t="s">
        <v>122</v>
      </c>
      <c r="E30" s="4" t="s">
        <v>167</v>
      </c>
      <c r="F30" s="16">
        <v>299</v>
      </c>
      <c r="G30" s="16"/>
      <c r="H30" s="16">
        <f>F30*AE30</f>
        <v>0</v>
      </c>
      <c r="I30" s="16">
        <f>J30-H30</f>
        <v>0</v>
      </c>
      <c r="J30" s="16">
        <f>F30*G30</f>
        <v>0</v>
      </c>
      <c r="K30" s="16">
        <v>0</v>
      </c>
      <c r="L30" s="16">
        <f>F30*K30</f>
        <v>0</v>
      </c>
      <c r="M30" s="28" t="s">
        <v>186</v>
      </c>
      <c r="P30" s="33">
        <f>IF(AG30="5",J30,0)</f>
        <v>0</v>
      </c>
      <c r="R30" s="33">
        <f>IF(AG30="1",H30,0)</f>
        <v>0</v>
      </c>
      <c r="S30" s="33">
        <f>IF(AG30="1",I30,0)</f>
        <v>0</v>
      </c>
      <c r="T30" s="33">
        <f>IF(AG30="7",H30,0)</f>
        <v>0</v>
      </c>
      <c r="U30" s="33">
        <f>IF(AG30="7",I30,0)</f>
        <v>0</v>
      </c>
      <c r="V30" s="33">
        <f>IF(AG30="2",H30,0)</f>
        <v>0</v>
      </c>
      <c r="W30" s="33">
        <f>IF(AG30="2",I30,0)</f>
        <v>0</v>
      </c>
      <c r="X30" s="33">
        <f>IF(AG30="0",J30,0)</f>
        <v>0</v>
      </c>
      <c r="Y30" s="25"/>
      <c r="Z30" s="16">
        <f>IF(AD30=0,J30,0)</f>
        <v>0</v>
      </c>
      <c r="AA30" s="16">
        <f>IF(AD30=15,J30,0)</f>
        <v>0</v>
      </c>
      <c r="AB30" s="16">
        <f>IF(AD30=21,J30,0)</f>
        <v>0</v>
      </c>
      <c r="AD30" s="33">
        <v>21</v>
      </c>
      <c r="AE30" s="33">
        <f>G30*0</f>
        <v>0</v>
      </c>
      <c r="AF30" s="33">
        <f>G30*(1-0)</f>
        <v>0</v>
      </c>
      <c r="AG30" s="28" t="s">
        <v>6</v>
      </c>
      <c r="AM30" s="33">
        <f>F30*AE30</f>
        <v>0</v>
      </c>
      <c r="AN30" s="33">
        <f>F30*AF30</f>
        <v>0</v>
      </c>
      <c r="AO30" s="34" t="s">
        <v>201</v>
      </c>
      <c r="AP30" s="34" t="s">
        <v>212</v>
      </c>
      <c r="AQ30" s="25" t="s">
        <v>217</v>
      </c>
      <c r="AS30" s="33">
        <f>AM30+AN30</f>
        <v>0</v>
      </c>
      <c r="AT30" s="33">
        <f>G30/(100-AU30)*100</f>
        <v>0</v>
      </c>
      <c r="AU30" s="33">
        <v>0</v>
      </c>
      <c r="AV30" s="33">
        <f>L30</f>
        <v>0</v>
      </c>
    </row>
    <row r="31" spans="1:37" ht="12.75">
      <c r="A31" s="5"/>
      <c r="B31" s="13"/>
      <c r="C31" s="13" t="s">
        <v>24</v>
      </c>
      <c r="D31" s="79" t="s">
        <v>123</v>
      </c>
      <c r="E31" s="80"/>
      <c r="F31" s="80"/>
      <c r="G31" s="80"/>
      <c r="H31" s="36">
        <f>SUM(H32:H32)</f>
        <v>0</v>
      </c>
      <c r="I31" s="36">
        <f>SUM(I32:I32)</f>
        <v>0</v>
      </c>
      <c r="J31" s="36">
        <f>H31+I31</f>
        <v>0</v>
      </c>
      <c r="K31" s="25"/>
      <c r="L31" s="36">
        <f>SUM(L32:L32)</f>
        <v>0</v>
      </c>
      <c r="M31" s="25"/>
      <c r="Y31" s="25"/>
      <c r="AI31" s="36">
        <f>SUM(Z32:Z32)</f>
        <v>0</v>
      </c>
      <c r="AJ31" s="36">
        <f>SUM(AA32:AA32)</f>
        <v>0</v>
      </c>
      <c r="AK31" s="36">
        <f>SUM(AB32:AB32)</f>
        <v>0</v>
      </c>
    </row>
    <row r="32" spans="1:48" ht="12.75">
      <c r="A32" s="4" t="s">
        <v>20</v>
      </c>
      <c r="B32" s="4"/>
      <c r="C32" s="4" t="s">
        <v>65</v>
      </c>
      <c r="D32" s="4" t="s">
        <v>124</v>
      </c>
      <c r="E32" s="4" t="s">
        <v>168</v>
      </c>
      <c r="F32" s="16">
        <v>19</v>
      </c>
      <c r="G32" s="16"/>
      <c r="H32" s="16">
        <f>F32*AE32</f>
        <v>0</v>
      </c>
      <c r="I32" s="16">
        <f>J32-H32</f>
        <v>0</v>
      </c>
      <c r="J32" s="16">
        <f>F32*G32</f>
        <v>0</v>
      </c>
      <c r="K32" s="16">
        <v>0</v>
      </c>
      <c r="L32" s="16">
        <f>F32*K32</f>
        <v>0</v>
      </c>
      <c r="M32" s="28" t="s">
        <v>186</v>
      </c>
      <c r="P32" s="33">
        <f>IF(AG32="5",J32,0)</f>
        <v>0</v>
      </c>
      <c r="R32" s="33">
        <f>IF(AG32="1",H32,0)</f>
        <v>0</v>
      </c>
      <c r="S32" s="33">
        <f>IF(AG32="1",I32,0)</f>
        <v>0</v>
      </c>
      <c r="T32" s="33">
        <f>IF(AG32="7",H32,0)</f>
        <v>0</v>
      </c>
      <c r="U32" s="33">
        <f>IF(AG32="7",I32,0)</f>
        <v>0</v>
      </c>
      <c r="V32" s="33">
        <f>IF(AG32="2",H32,0)</f>
        <v>0</v>
      </c>
      <c r="W32" s="33">
        <f>IF(AG32="2",I32,0)</f>
        <v>0</v>
      </c>
      <c r="X32" s="33">
        <f>IF(AG32="0",J32,0)</f>
        <v>0</v>
      </c>
      <c r="Y32" s="25"/>
      <c r="Z32" s="16">
        <f>IF(AD32=0,J32,0)</f>
        <v>0</v>
      </c>
      <c r="AA32" s="16">
        <f>IF(AD32=15,J32,0)</f>
        <v>0</v>
      </c>
      <c r="AB32" s="16">
        <f>IF(AD32=21,J32,0)</f>
        <v>0</v>
      </c>
      <c r="AD32" s="33">
        <v>21</v>
      </c>
      <c r="AE32" s="33">
        <f>G32*0</f>
        <v>0</v>
      </c>
      <c r="AF32" s="33">
        <f>G32*(1-0)</f>
        <v>0</v>
      </c>
      <c r="AG32" s="28" t="s">
        <v>6</v>
      </c>
      <c r="AM32" s="33">
        <f>F32*AE32</f>
        <v>0</v>
      </c>
      <c r="AN32" s="33">
        <f>F32*AF32</f>
        <v>0</v>
      </c>
      <c r="AO32" s="34" t="s">
        <v>202</v>
      </c>
      <c r="AP32" s="34" t="s">
        <v>212</v>
      </c>
      <c r="AQ32" s="25" t="s">
        <v>217</v>
      </c>
      <c r="AS32" s="33">
        <f>AM32+AN32</f>
        <v>0</v>
      </c>
      <c r="AT32" s="33">
        <f>G32/(100-AU32)*100</f>
        <v>0</v>
      </c>
      <c r="AU32" s="33">
        <v>0</v>
      </c>
      <c r="AV32" s="33">
        <f>L32</f>
        <v>0</v>
      </c>
    </row>
    <row r="33" spans="1:37" ht="12.75">
      <c r="A33" s="5"/>
      <c r="B33" s="13"/>
      <c r="C33" s="13" t="s">
        <v>66</v>
      </c>
      <c r="D33" s="79" t="s">
        <v>125</v>
      </c>
      <c r="E33" s="80"/>
      <c r="F33" s="80"/>
      <c r="G33" s="80"/>
      <c r="H33" s="36">
        <f>SUM(H34:H35)</f>
        <v>0</v>
      </c>
      <c r="I33" s="36">
        <f>SUM(I34:I35)</f>
        <v>0</v>
      </c>
      <c r="J33" s="36">
        <f>H33+I33</f>
        <v>0</v>
      </c>
      <c r="K33" s="25"/>
      <c r="L33" s="36">
        <f>SUM(L34:L35)</f>
        <v>128.12458999999998</v>
      </c>
      <c r="M33" s="25"/>
      <c r="Y33" s="25"/>
      <c r="AI33" s="36">
        <f>SUM(Z34:Z35)</f>
        <v>0</v>
      </c>
      <c r="AJ33" s="36">
        <f>SUM(AA34:AA35)</f>
        <v>0</v>
      </c>
      <c r="AK33" s="36">
        <f>SUM(AB34:AB35)</f>
        <v>0</v>
      </c>
    </row>
    <row r="34" spans="1:48" ht="12.75">
      <c r="A34" s="4" t="s">
        <v>21</v>
      </c>
      <c r="B34" s="4"/>
      <c r="C34" s="4" t="s">
        <v>67</v>
      </c>
      <c r="D34" s="4" t="s">
        <v>126</v>
      </c>
      <c r="E34" s="4" t="s">
        <v>167</v>
      </c>
      <c r="F34" s="16">
        <v>347</v>
      </c>
      <c r="G34" s="16"/>
      <c r="H34" s="16">
        <f>F34*AE34</f>
        <v>0</v>
      </c>
      <c r="I34" s="16">
        <f>J34-H34</f>
        <v>0</v>
      </c>
      <c r="J34" s="16">
        <f>F34*G34</f>
        <v>0</v>
      </c>
      <c r="K34" s="16">
        <v>0.33075</v>
      </c>
      <c r="L34" s="16">
        <f>F34*K34</f>
        <v>114.77024999999999</v>
      </c>
      <c r="M34" s="28" t="s">
        <v>186</v>
      </c>
      <c r="P34" s="33">
        <f>IF(AG34="5",J34,0)</f>
        <v>0</v>
      </c>
      <c r="R34" s="33">
        <f>IF(AG34="1",H34,0)</f>
        <v>0</v>
      </c>
      <c r="S34" s="33">
        <f>IF(AG34="1",I34,0)</f>
        <v>0</v>
      </c>
      <c r="T34" s="33">
        <f>IF(AG34="7",H34,0)</f>
        <v>0</v>
      </c>
      <c r="U34" s="33">
        <f>IF(AG34="7",I34,0)</f>
        <v>0</v>
      </c>
      <c r="V34" s="33">
        <f>IF(AG34="2",H34,0)</f>
        <v>0</v>
      </c>
      <c r="W34" s="33">
        <f>IF(AG34="2",I34,0)</f>
        <v>0</v>
      </c>
      <c r="X34" s="33">
        <f>IF(AG34="0",J34,0)</f>
        <v>0</v>
      </c>
      <c r="Y34" s="25"/>
      <c r="Z34" s="16">
        <f>IF(AD34=0,J34,0)</f>
        <v>0</v>
      </c>
      <c r="AA34" s="16">
        <f>IF(AD34=15,J34,0)</f>
        <v>0</v>
      </c>
      <c r="AB34" s="16">
        <f>IF(AD34=21,J34,0)</f>
        <v>0</v>
      </c>
      <c r="AD34" s="33">
        <v>21</v>
      </c>
      <c r="AE34" s="33">
        <f>G34*0.854059869628505</f>
        <v>0</v>
      </c>
      <c r="AF34" s="33">
        <f>G34*(1-0.854059869628505)</f>
        <v>0</v>
      </c>
      <c r="AG34" s="28" t="s">
        <v>6</v>
      </c>
      <c r="AM34" s="33">
        <f>F34*AE34</f>
        <v>0</v>
      </c>
      <c r="AN34" s="33">
        <f>F34*AF34</f>
        <v>0</v>
      </c>
      <c r="AO34" s="34" t="s">
        <v>203</v>
      </c>
      <c r="AP34" s="34" t="s">
        <v>213</v>
      </c>
      <c r="AQ34" s="25" t="s">
        <v>217</v>
      </c>
      <c r="AS34" s="33">
        <f>AM34+AN34</f>
        <v>0</v>
      </c>
      <c r="AT34" s="33">
        <f>G34/(100-AU34)*100</f>
        <v>0</v>
      </c>
      <c r="AU34" s="33">
        <v>0</v>
      </c>
      <c r="AV34" s="33">
        <f>L34</f>
        <v>114.77024999999999</v>
      </c>
    </row>
    <row r="35" spans="1:48" ht="12.75">
      <c r="A35" s="4" t="s">
        <v>22</v>
      </c>
      <c r="B35" s="4"/>
      <c r="C35" s="4" t="s">
        <v>68</v>
      </c>
      <c r="D35" s="4" t="s">
        <v>127</v>
      </c>
      <c r="E35" s="4" t="s">
        <v>167</v>
      </c>
      <c r="F35" s="16">
        <v>226</v>
      </c>
      <c r="G35" s="16"/>
      <c r="H35" s="16">
        <f>F35*AE35</f>
        <v>0</v>
      </c>
      <c r="I35" s="16">
        <f>J35-H35</f>
        <v>0</v>
      </c>
      <c r="J35" s="16">
        <f>F35*G35</f>
        <v>0</v>
      </c>
      <c r="K35" s="16">
        <v>0.05909</v>
      </c>
      <c r="L35" s="16">
        <f>F35*K35</f>
        <v>13.354339999999999</v>
      </c>
      <c r="M35" s="28" t="s">
        <v>186</v>
      </c>
      <c r="P35" s="33">
        <f>IF(AG35="5",J35,0)</f>
        <v>0</v>
      </c>
      <c r="R35" s="33">
        <f>IF(AG35="1",H35,0)</f>
        <v>0</v>
      </c>
      <c r="S35" s="33">
        <f>IF(AG35="1",I35,0)</f>
        <v>0</v>
      </c>
      <c r="T35" s="33">
        <f>IF(AG35="7",H35,0)</f>
        <v>0</v>
      </c>
      <c r="U35" s="33">
        <f>IF(AG35="7",I35,0)</f>
        <v>0</v>
      </c>
      <c r="V35" s="33">
        <f>IF(AG35="2",H35,0)</f>
        <v>0</v>
      </c>
      <c r="W35" s="33">
        <f>IF(AG35="2",I35,0)</f>
        <v>0</v>
      </c>
      <c r="X35" s="33">
        <f>IF(AG35="0",J35,0)</f>
        <v>0</v>
      </c>
      <c r="Y35" s="25"/>
      <c r="Z35" s="16">
        <f>IF(AD35=0,J35,0)</f>
        <v>0</v>
      </c>
      <c r="AA35" s="16">
        <f>IF(AD35=15,J35,0)</f>
        <v>0</v>
      </c>
      <c r="AB35" s="16">
        <f>IF(AD35=21,J35,0)</f>
        <v>0</v>
      </c>
      <c r="AD35" s="33">
        <v>21</v>
      </c>
      <c r="AE35" s="33">
        <f>G35*0.578263841421736</f>
        <v>0</v>
      </c>
      <c r="AF35" s="33">
        <f>G35*(1-0.578263841421736)</f>
        <v>0</v>
      </c>
      <c r="AG35" s="28" t="s">
        <v>6</v>
      </c>
      <c r="AM35" s="33">
        <f>F35*AE35</f>
        <v>0</v>
      </c>
      <c r="AN35" s="33">
        <f>F35*AF35</f>
        <v>0</v>
      </c>
      <c r="AO35" s="34" t="s">
        <v>203</v>
      </c>
      <c r="AP35" s="34" t="s">
        <v>213</v>
      </c>
      <c r="AQ35" s="25" t="s">
        <v>217</v>
      </c>
      <c r="AS35" s="33">
        <f>AM35+AN35</f>
        <v>0</v>
      </c>
      <c r="AT35" s="33">
        <f>G35/(100-AU35)*100</f>
        <v>0</v>
      </c>
      <c r="AU35" s="33">
        <v>0</v>
      </c>
      <c r="AV35" s="33">
        <f>L35</f>
        <v>13.354339999999999</v>
      </c>
    </row>
    <row r="36" spans="1:37" ht="12.75">
      <c r="A36" s="5"/>
      <c r="B36" s="13"/>
      <c r="C36" s="13" t="s">
        <v>69</v>
      </c>
      <c r="D36" s="79" t="s">
        <v>128</v>
      </c>
      <c r="E36" s="80"/>
      <c r="F36" s="80"/>
      <c r="G36" s="80"/>
      <c r="H36" s="36">
        <f>SUM(H37:H39)</f>
        <v>0</v>
      </c>
      <c r="I36" s="36">
        <f>SUM(I37:I39)</f>
        <v>0</v>
      </c>
      <c r="J36" s="36">
        <f>H36+I36</f>
        <v>0</v>
      </c>
      <c r="K36" s="25"/>
      <c r="L36" s="36">
        <f>SUM(L37:L39)</f>
        <v>98.24912</v>
      </c>
      <c r="M36" s="25"/>
      <c r="Y36" s="25"/>
      <c r="AI36" s="36">
        <f>SUM(Z37:Z39)</f>
        <v>0</v>
      </c>
      <c r="AJ36" s="36">
        <f>SUM(AA37:AA39)</f>
        <v>0</v>
      </c>
      <c r="AK36" s="36">
        <f>SUM(AB37:AB39)</f>
        <v>0</v>
      </c>
    </row>
    <row r="37" spans="1:48" ht="12.75">
      <c r="A37" s="4" t="s">
        <v>23</v>
      </c>
      <c r="B37" s="4"/>
      <c r="C37" s="4" t="s">
        <v>70</v>
      </c>
      <c r="D37" s="4" t="s">
        <v>129</v>
      </c>
      <c r="E37" s="4" t="s">
        <v>169</v>
      </c>
      <c r="F37" s="16">
        <v>52</v>
      </c>
      <c r="G37" s="16"/>
      <c r="H37" s="16">
        <f>F37*AE37</f>
        <v>0</v>
      </c>
      <c r="I37" s="16">
        <f>J37-H37</f>
        <v>0</v>
      </c>
      <c r="J37" s="16">
        <f>F37*G37</f>
        <v>0</v>
      </c>
      <c r="K37" s="16">
        <v>1</v>
      </c>
      <c r="L37" s="16">
        <f>F37*K37</f>
        <v>52</v>
      </c>
      <c r="M37" s="28" t="s">
        <v>186</v>
      </c>
      <c r="P37" s="33">
        <f>IF(AG37="5",J37,0)</f>
        <v>0</v>
      </c>
      <c r="R37" s="33">
        <f>IF(AG37="1",H37,0)</f>
        <v>0</v>
      </c>
      <c r="S37" s="33">
        <f>IF(AG37="1",I37,0)</f>
        <v>0</v>
      </c>
      <c r="T37" s="33">
        <f>IF(AG37="7",H37,0)</f>
        <v>0</v>
      </c>
      <c r="U37" s="33">
        <f>IF(AG37="7",I37,0)</f>
        <v>0</v>
      </c>
      <c r="V37" s="33">
        <f>IF(AG37="2",H37,0)</f>
        <v>0</v>
      </c>
      <c r="W37" s="33">
        <f>IF(AG37="2",I37,0)</f>
        <v>0</v>
      </c>
      <c r="X37" s="33">
        <f>IF(AG37="0",J37,0)</f>
        <v>0</v>
      </c>
      <c r="Y37" s="25"/>
      <c r="Z37" s="16">
        <f>IF(AD37=0,J37,0)</f>
        <v>0</v>
      </c>
      <c r="AA37" s="16">
        <f>IF(AD37=15,J37,0)</f>
        <v>0</v>
      </c>
      <c r="AB37" s="16">
        <f>IF(AD37=21,J37,0)</f>
        <v>0</v>
      </c>
      <c r="AD37" s="33">
        <v>21</v>
      </c>
      <c r="AE37" s="33">
        <f>G37*0.907175644028103</f>
        <v>0</v>
      </c>
      <c r="AF37" s="33">
        <f>G37*(1-0.907175644028103)</f>
        <v>0</v>
      </c>
      <c r="AG37" s="28" t="s">
        <v>6</v>
      </c>
      <c r="AM37" s="33">
        <f>F37*AE37</f>
        <v>0</v>
      </c>
      <c r="AN37" s="33">
        <f>F37*AF37</f>
        <v>0</v>
      </c>
      <c r="AO37" s="34" t="s">
        <v>204</v>
      </c>
      <c r="AP37" s="34" t="s">
        <v>213</v>
      </c>
      <c r="AQ37" s="25" t="s">
        <v>217</v>
      </c>
      <c r="AS37" s="33">
        <f>AM37+AN37</f>
        <v>0</v>
      </c>
      <c r="AT37" s="33">
        <f>G37/(100-AU37)*100</f>
        <v>0</v>
      </c>
      <c r="AU37" s="33">
        <v>0</v>
      </c>
      <c r="AV37" s="33">
        <f>L37</f>
        <v>52</v>
      </c>
    </row>
    <row r="38" spans="1:48" ht="12.75">
      <c r="A38" s="4" t="s">
        <v>24</v>
      </c>
      <c r="B38" s="4"/>
      <c r="C38" s="4" t="s">
        <v>71</v>
      </c>
      <c r="D38" s="4" t="s">
        <v>130</v>
      </c>
      <c r="E38" s="4" t="s">
        <v>167</v>
      </c>
      <c r="F38" s="16">
        <v>362</v>
      </c>
      <c r="G38" s="16"/>
      <c r="H38" s="16">
        <f>F38*AE38</f>
        <v>0</v>
      </c>
      <c r="I38" s="16">
        <f>J38-H38</f>
        <v>0</v>
      </c>
      <c r="J38" s="16">
        <f>F38*G38</f>
        <v>0</v>
      </c>
      <c r="K38" s="16">
        <v>0.12715</v>
      </c>
      <c r="L38" s="16">
        <f>F38*K38</f>
        <v>46.0283</v>
      </c>
      <c r="M38" s="28" t="s">
        <v>186</v>
      </c>
      <c r="P38" s="33">
        <f>IF(AG38="5",J38,0)</f>
        <v>0</v>
      </c>
      <c r="R38" s="33">
        <f>IF(AG38="1",H38,0)</f>
        <v>0</v>
      </c>
      <c r="S38" s="33">
        <f>IF(AG38="1",I38,0)</f>
        <v>0</v>
      </c>
      <c r="T38" s="33">
        <f>IF(AG38="7",H38,0)</f>
        <v>0</v>
      </c>
      <c r="U38" s="33">
        <f>IF(AG38="7",I38,0)</f>
        <v>0</v>
      </c>
      <c r="V38" s="33">
        <f>IF(AG38="2",H38,0)</f>
        <v>0</v>
      </c>
      <c r="W38" s="33">
        <f>IF(AG38="2",I38,0)</f>
        <v>0</v>
      </c>
      <c r="X38" s="33">
        <f>IF(AG38="0",J38,0)</f>
        <v>0</v>
      </c>
      <c r="Y38" s="25"/>
      <c r="Z38" s="16">
        <f>IF(AD38=0,J38,0)</f>
        <v>0</v>
      </c>
      <c r="AA38" s="16">
        <f>IF(AD38=15,J38,0)</f>
        <v>0</v>
      </c>
      <c r="AB38" s="16">
        <f>IF(AD38=21,J38,0)</f>
        <v>0</v>
      </c>
      <c r="AD38" s="33">
        <v>21</v>
      </c>
      <c r="AE38" s="33">
        <f>G38*0.61856783919598</f>
        <v>0</v>
      </c>
      <c r="AF38" s="33">
        <f>G38*(1-0.61856783919598)</f>
        <v>0</v>
      </c>
      <c r="AG38" s="28" t="s">
        <v>6</v>
      </c>
      <c r="AM38" s="33">
        <f>F38*AE38</f>
        <v>0</v>
      </c>
      <c r="AN38" s="33">
        <f>F38*AF38</f>
        <v>0</v>
      </c>
      <c r="AO38" s="34" t="s">
        <v>204</v>
      </c>
      <c r="AP38" s="34" t="s">
        <v>213</v>
      </c>
      <c r="AQ38" s="25" t="s">
        <v>217</v>
      </c>
      <c r="AS38" s="33">
        <f>AM38+AN38</f>
        <v>0</v>
      </c>
      <c r="AT38" s="33">
        <f>G38/(100-AU38)*100</f>
        <v>0</v>
      </c>
      <c r="AU38" s="33">
        <v>0</v>
      </c>
      <c r="AV38" s="33">
        <f>L38</f>
        <v>46.0283</v>
      </c>
    </row>
    <row r="39" spans="1:48" ht="12.75">
      <c r="A39" s="4" t="s">
        <v>25</v>
      </c>
      <c r="B39" s="4"/>
      <c r="C39" s="4" t="s">
        <v>72</v>
      </c>
      <c r="D39" s="4" t="s">
        <v>131</v>
      </c>
      <c r="E39" s="4" t="s">
        <v>167</v>
      </c>
      <c r="F39" s="16">
        <v>362</v>
      </c>
      <c r="G39" s="16"/>
      <c r="H39" s="16">
        <f>F39*AE39</f>
        <v>0</v>
      </c>
      <c r="I39" s="16">
        <f>J39-H39</f>
        <v>0</v>
      </c>
      <c r="J39" s="16">
        <f>F39*G39</f>
        <v>0</v>
      </c>
      <c r="K39" s="16">
        <v>0.00061</v>
      </c>
      <c r="L39" s="16">
        <f>F39*K39</f>
        <v>0.22082</v>
      </c>
      <c r="M39" s="28" t="s">
        <v>186</v>
      </c>
      <c r="P39" s="33">
        <f>IF(AG39="5",J39,0)</f>
        <v>0</v>
      </c>
      <c r="R39" s="33">
        <f>IF(AG39="1",H39,0)</f>
        <v>0</v>
      </c>
      <c r="S39" s="33">
        <f>IF(AG39="1",I39,0)</f>
        <v>0</v>
      </c>
      <c r="T39" s="33">
        <f>IF(AG39="7",H39,0)</f>
        <v>0</v>
      </c>
      <c r="U39" s="33">
        <f>IF(AG39="7",I39,0)</f>
        <v>0</v>
      </c>
      <c r="V39" s="33">
        <f>IF(AG39="2",H39,0)</f>
        <v>0</v>
      </c>
      <c r="W39" s="33">
        <f>IF(AG39="2",I39,0)</f>
        <v>0</v>
      </c>
      <c r="X39" s="33">
        <f>IF(AG39="0",J39,0)</f>
        <v>0</v>
      </c>
      <c r="Y39" s="25"/>
      <c r="Z39" s="16">
        <f>IF(AD39=0,J39,0)</f>
        <v>0</v>
      </c>
      <c r="AA39" s="16">
        <f>IF(AD39=15,J39,0)</f>
        <v>0</v>
      </c>
      <c r="AB39" s="16">
        <f>IF(AD39=21,J39,0)</f>
        <v>0</v>
      </c>
      <c r="AD39" s="33">
        <v>21</v>
      </c>
      <c r="AE39" s="33">
        <f>G39*0.933082706766917</f>
        <v>0</v>
      </c>
      <c r="AF39" s="33">
        <f>G39*(1-0.933082706766917)</f>
        <v>0</v>
      </c>
      <c r="AG39" s="28" t="s">
        <v>6</v>
      </c>
      <c r="AM39" s="33">
        <f>F39*AE39</f>
        <v>0</v>
      </c>
      <c r="AN39" s="33">
        <f>F39*AF39</f>
        <v>0</v>
      </c>
      <c r="AO39" s="34" t="s">
        <v>204</v>
      </c>
      <c r="AP39" s="34" t="s">
        <v>213</v>
      </c>
      <c r="AQ39" s="25" t="s">
        <v>217</v>
      </c>
      <c r="AS39" s="33">
        <f>AM39+AN39</f>
        <v>0</v>
      </c>
      <c r="AT39" s="33">
        <f>G39/(100-AU39)*100</f>
        <v>0</v>
      </c>
      <c r="AU39" s="33">
        <v>0</v>
      </c>
      <c r="AV39" s="33">
        <f>L39</f>
        <v>0.22082</v>
      </c>
    </row>
    <row r="40" spans="1:37" ht="12.75">
      <c r="A40" s="5"/>
      <c r="B40" s="13"/>
      <c r="C40" s="13" t="s">
        <v>73</v>
      </c>
      <c r="D40" s="79" t="s">
        <v>132</v>
      </c>
      <c r="E40" s="80"/>
      <c r="F40" s="80"/>
      <c r="G40" s="80"/>
      <c r="H40" s="36">
        <f>SUM(H41:H42)</f>
        <v>0</v>
      </c>
      <c r="I40" s="36">
        <f>SUM(I41:I42)</f>
        <v>0</v>
      </c>
      <c r="J40" s="36">
        <f>H40+I40</f>
        <v>0</v>
      </c>
      <c r="K40" s="25"/>
      <c r="L40" s="36">
        <f>SUM(L41:L42)</f>
        <v>27.620739999999998</v>
      </c>
      <c r="M40" s="25"/>
      <c r="Y40" s="25"/>
      <c r="AI40" s="36">
        <f>SUM(Z41:Z42)</f>
        <v>0</v>
      </c>
      <c r="AJ40" s="36">
        <f>SUM(AA41:AA42)</f>
        <v>0</v>
      </c>
      <c r="AK40" s="36">
        <f>SUM(AB41:AB42)</f>
        <v>0</v>
      </c>
    </row>
    <row r="41" spans="1:48" ht="12.75">
      <c r="A41" s="4" t="s">
        <v>26</v>
      </c>
      <c r="B41" s="4"/>
      <c r="C41" s="4" t="s">
        <v>74</v>
      </c>
      <c r="D41" s="4" t="s">
        <v>133</v>
      </c>
      <c r="E41" s="4" t="s">
        <v>167</v>
      </c>
      <c r="F41" s="16">
        <v>73</v>
      </c>
      <c r="G41" s="16"/>
      <c r="H41" s="16">
        <f>F41*AE41</f>
        <v>0</v>
      </c>
      <c r="I41" s="16">
        <f>J41-H41</f>
        <v>0</v>
      </c>
      <c r="J41" s="16">
        <f>F41*G41</f>
        <v>0</v>
      </c>
      <c r="K41" s="16">
        <v>0.14958</v>
      </c>
      <c r="L41" s="16">
        <f>F41*K41</f>
        <v>10.91934</v>
      </c>
      <c r="M41" s="28" t="s">
        <v>186</v>
      </c>
      <c r="P41" s="33">
        <f>IF(AG41="5",J41,0)</f>
        <v>0</v>
      </c>
      <c r="R41" s="33">
        <f>IF(AG41="1",H41,0)</f>
        <v>0</v>
      </c>
      <c r="S41" s="33">
        <f>IF(AG41="1",I41,0)</f>
        <v>0</v>
      </c>
      <c r="T41" s="33">
        <f>IF(AG41="7",H41,0)</f>
        <v>0</v>
      </c>
      <c r="U41" s="33">
        <f>IF(AG41="7",I41,0)</f>
        <v>0</v>
      </c>
      <c r="V41" s="33">
        <f>IF(AG41="2",H41,0)</f>
        <v>0</v>
      </c>
      <c r="W41" s="33">
        <f>IF(AG41="2",I41,0)</f>
        <v>0</v>
      </c>
      <c r="X41" s="33">
        <f>IF(AG41="0",J41,0)</f>
        <v>0</v>
      </c>
      <c r="Y41" s="25"/>
      <c r="Z41" s="16">
        <f>IF(AD41=0,J41,0)</f>
        <v>0</v>
      </c>
      <c r="AA41" s="16">
        <f>IF(AD41=15,J41,0)</f>
        <v>0</v>
      </c>
      <c r="AB41" s="16">
        <f>IF(AD41=21,J41,0)</f>
        <v>0</v>
      </c>
      <c r="AD41" s="33">
        <v>21</v>
      </c>
      <c r="AE41" s="33">
        <f>G41*0.459399146419705</f>
        <v>0</v>
      </c>
      <c r="AF41" s="33">
        <f>G41*(1-0.459399146419705)</f>
        <v>0</v>
      </c>
      <c r="AG41" s="28" t="s">
        <v>6</v>
      </c>
      <c r="AM41" s="33">
        <f>F41*AE41</f>
        <v>0</v>
      </c>
      <c r="AN41" s="33">
        <f>F41*AF41</f>
        <v>0</v>
      </c>
      <c r="AO41" s="34" t="s">
        <v>205</v>
      </c>
      <c r="AP41" s="34" t="s">
        <v>213</v>
      </c>
      <c r="AQ41" s="25" t="s">
        <v>217</v>
      </c>
      <c r="AS41" s="33">
        <f>AM41+AN41</f>
        <v>0</v>
      </c>
      <c r="AT41" s="33">
        <f>G41/(100-AU41)*100</f>
        <v>0</v>
      </c>
      <c r="AU41" s="33">
        <v>0</v>
      </c>
      <c r="AV41" s="33">
        <f>L41</f>
        <v>10.91934</v>
      </c>
    </row>
    <row r="42" spans="1:48" ht="12.75">
      <c r="A42" s="4" t="s">
        <v>27</v>
      </c>
      <c r="B42" s="4"/>
      <c r="C42" s="4" t="s">
        <v>75</v>
      </c>
      <c r="D42" s="4" t="s">
        <v>134</v>
      </c>
      <c r="E42" s="4" t="s">
        <v>167</v>
      </c>
      <c r="F42" s="16">
        <v>226</v>
      </c>
      <c r="G42" s="16"/>
      <c r="H42" s="16">
        <f>F42*AE42</f>
        <v>0</v>
      </c>
      <c r="I42" s="16">
        <f>J42-H42</f>
        <v>0</v>
      </c>
      <c r="J42" s="16">
        <f>F42*G42</f>
        <v>0</v>
      </c>
      <c r="K42" s="16">
        <v>0.0739</v>
      </c>
      <c r="L42" s="16">
        <f>F42*K42</f>
        <v>16.7014</v>
      </c>
      <c r="M42" s="28" t="s">
        <v>186</v>
      </c>
      <c r="P42" s="33">
        <f>IF(AG42="5",J42,0)</f>
        <v>0</v>
      </c>
      <c r="R42" s="33">
        <f>IF(AG42="1",H42,0)</f>
        <v>0</v>
      </c>
      <c r="S42" s="33">
        <f>IF(AG42="1",I42,0)</f>
        <v>0</v>
      </c>
      <c r="T42" s="33">
        <f>IF(AG42="7",H42,0)</f>
        <v>0</v>
      </c>
      <c r="U42" s="33">
        <f>IF(AG42="7",I42,0)</f>
        <v>0</v>
      </c>
      <c r="V42" s="33">
        <f>IF(AG42="2",H42,0)</f>
        <v>0</v>
      </c>
      <c r="W42" s="33">
        <f>IF(AG42="2",I42,0)</f>
        <v>0</v>
      </c>
      <c r="X42" s="33">
        <f>IF(AG42="0",J42,0)</f>
        <v>0</v>
      </c>
      <c r="Y42" s="25"/>
      <c r="Z42" s="16">
        <f>IF(AD42=0,J42,0)</f>
        <v>0</v>
      </c>
      <c r="AA42" s="16">
        <f>IF(AD42=15,J42,0)</f>
        <v>0</v>
      </c>
      <c r="AB42" s="16">
        <f>IF(AD42=21,J42,0)</f>
        <v>0</v>
      </c>
      <c r="AD42" s="33">
        <v>21</v>
      </c>
      <c r="AE42" s="33">
        <f>G42*0.184223300970874</f>
        <v>0</v>
      </c>
      <c r="AF42" s="33">
        <f>G42*(1-0.184223300970874)</f>
        <v>0</v>
      </c>
      <c r="AG42" s="28" t="s">
        <v>6</v>
      </c>
      <c r="AM42" s="33">
        <f>F42*AE42</f>
        <v>0</v>
      </c>
      <c r="AN42" s="33">
        <f>F42*AF42</f>
        <v>0</v>
      </c>
      <c r="AO42" s="34" t="s">
        <v>205</v>
      </c>
      <c r="AP42" s="34" t="s">
        <v>213</v>
      </c>
      <c r="AQ42" s="25" t="s">
        <v>217</v>
      </c>
      <c r="AS42" s="33">
        <f>AM42+AN42</f>
        <v>0</v>
      </c>
      <c r="AT42" s="33">
        <f>G42/(100-AU42)*100</f>
        <v>0</v>
      </c>
      <c r="AU42" s="33">
        <v>0</v>
      </c>
      <c r="AV42" s="33">
        <f>L42</f>
        <v>16.7014</v>
      </c>
    </row>
    <row r="43" spans="1:37" ht="12.75">
      <c r="A43" s="5"/>
      <c r="B43" s="13"/>
      <c r="C43" s="13" t="s">
        <v>76</v>
      </c>
      <c r="D43" s="79" t="s">
        <v>135</v>
      </c>
      <c r="E43" s="80"/>
      <c r="F43" s="80"/>
      <c r="G43" s="80"/>
      <c r="H43" s="36">
        <f>SUM(H44:H46)</f>
        <v>0</v>
      </c>
      <c r="I43" s="36">
        <f>SUM(I44:I46)</f>
        <v>0</v>
      </c>
      <c r="J43" s="36">
        <f>H43+I43</f>
        <v>0</v>
      </c>
      <c r="K43" s="25"/>
      <c r="L43" s="36">
        <f>SUM(L44:L46)</f>
        <v>1.8460800000000002</v>
      </c>
      <c r="M43" s="25"/>
      <c r="Y43" s="25"/>
      <c r="AI43" s="36">
        <f>SUM(Z44:Z46)</f>
        <v>0</v>
      </c>
      <c r="AJ43" s="36">
        <f>SUM(AA44:AA46)</f>
        <v>0</v>
      </c>
      <c r="AK43" s="36">
        <f>SUM(AB44:AB46)</f>
        <v>0</v>
      </c>
    </row>
    <row r="44" spans="1:48" ht="12.75">
      <c r="A44" s="4" t="s">
        <v>28</v>
      </c>
      <c r="B44" s="4"/>
      <c r="C44" s="4" t="s">
        <v>77</v>
      </c>
      <c r="D44" s="4" t="s">
        <v>136</v>
      </c>
      <c r="E44" s="4" t="s">
        <v>170</v>
      </c>
      <c r="F44" s="16">
        <v>3</v>
      </c>
      <c r="G44" s="16"/>
      <c r="H44" s="16">
        <f>F44*AE44</f>
        <v>0</v>
      </c>
      <c r="I44" s="16">
        <f>J44-H44</f>
        <v>0</v>
      </c>
      <c r="J44" s="16">
        <f>F44*G44</f>
        <v>0</v>
      </c>
      <c r="K44" s="16">
        <v>0.43382</v>
      </c>
      <c r="L44" s="16">
        <f>F44*K44</f>
        <v>1.30146</v>
      </c>
      <c r="M44" s="28" t="s">
        <v>186</v>
      </c>
      <c r="P44" s="33">
        <f>IF(AG44="5",J44,0)</f>
        <v>0</v>
      </c>
      <c r="R44" s="33">
        <f>IF(AG44="1",H44,0)</f>
        <v>0</v>
      </c>
      <c r="S44" s="33">
        <f>IF(AG44="1",I44,0)</f>
        <v>0</v>
      </c>
      <c r="T44" s="33">
        <f>IF(AG44="7",H44,0)</f>
        <v>0</v>
      </c>
      <c r="U44" s="33">
        <f>IF(AG44="7",I44,0)</f>
        <v>0</v>
      </c>
      <c r="V44" s="33">
        <f>IF(AG44="2",H44,0)</f>
        <v>0</v>
      </c>
      <c r="W44" s="33">
        <f>IF(AG44="2",I44,0)</f>
        <v>0</v>
      </c>
      <c r="X44" s="33">
        <f>IF(AG44="0",J44,0)</f>
        <v>0</v>
      </c>
      <c r="Y44" s="25"/>
      <c r="Z44" s="16">
        <f>IF(AD44=0,J44,0)</f>
        <v>0</v>
      </c>
      <c r="AA44" s="16">
        <f>IF(AD44=15,J44,0)</f>
        <v>0</v>
      </c>
      <c r="AB44" s="16">
        <f>IF(AD44=21,J44,0)</f>
        <v>0</v>
      </c>
      <c r="AD44" s="33">
        <v>21</v>
      </c>
      <c r="AE44" s="33">
        <f>G44*0.41687104622871</f>
        <v>0</v>
      </c>
      <c r="AF44" s="33">
        <f>G44*(1-0.41687104622871)</f>
        <v>0</v>
      </c>
      <c r="AG44" s="28" t="s">
        <v>6</v>
      </c>
      <c r="AM44" s="33">
        <f>F44*AE44</f>
        <v>0</v>
      </c>
      <c r="AN44" s="33">
        <f>F44*AF44</f>
        <v>0</v>
      </c>
      <c r="AO44" s="34" t="s">
        <v>206</v>
      </c>
      <c r="AP44" s="34" t="s">
        <v>214</v>
      </c>
      <c r="AQ44" s="25" t="s">
        <v>217</v>
      </c>
      <c r="AS44" s="33">
        <f>AM44+AN44</f>
        <v>0</v>
      </c>
      <c r="AT44" s="33">
        <f>G44/(100-AU44)*100</f>
        <v>0</v>
      </c>
      <c r="AU44" s="33">
        <v>0</v>
      </c>
      <c r="AV44" s="33">
        <f>L44</f>
        <v>1.30146</v>
      </c>
    </row>
    <row r="45" spans="1:48" ht="12.75">
      <c r="A45" s="4" t="s">
        <v>29</v>
      </c>
      <c r="B45" s="4"/>
      <c r="C45" s="4" t="s">
        <v>78</v>
      </c>
      <c r="D45" s="4" t="s">
        <v>137</v>
      </c>
      <c r="E45" s="4" t="s">
        <v>170</v>
      </c>
      <c r="F45" s="16">
        <v>1</v>
      </c>
      <c r="G45" s="16"/>
      <c r="H45" s="16">
        <f>F45*AE45</f>
        <v>0</v>
      </c>
      <c r="I45" s="16">
        <f>J45-H45</f>
        <v>0</v>
      </c>
      <c r="J45" s="16">
        <f>F45*G45</f>
        <v>0</v>
      </c>
      <c r="K45" s="16">
        <v>0.3159</v>
      </c>
      <c r="L45" s="16">
        <f>F45*K45</f>
        <v>0.3159</v>
      </c>
      <c r="M45" s="28" t="s">
        <v>186</v>
      </c>
      <c r="P45" s="33">
        <f>IF(AG45="5",J45,0)</f>
        <v>0</v>
      </c>
      <c r="R45" s="33">
        <f>IF(AG45="1",H45,0)</f>
        <v>0</v>
      </c>
      <c r="S45" s="33">
        <f>IF(AG45="1",I45,0)</f>
        <v>0</v>
      </c>
      <c r="T45" s="33">
        <f>IF(AG45="7",H45,0)</f>
        <v>0</v>
      </c>
      <c r="U45" s="33">
        <f>IF(AG45="7",I45,0)</f>
        <v>0</v>
      </c>
      <c r="V45" s="33">
        <f>IF(AG45="2",H45,0)</f>
        <v>0</v>
      </c>
      <c r="W45" s="33">
        <f>IF(AG45="2",I45,0)</f>
        <v>0</v>
      </c>
      <c r="X45" s="33">
        <f>IF(AG45="0",J45,0)</f>
        <v>0</v>
      </c>
      <c r="Y45" s="25"/>
      <c r="Z45" s="16">
        <f>IF(AD45=0,J45,0)</f>
        <v>0</v>
      </c>
      <c r="AA45" s="16">
        <f>IF(AD45=15,J45,0)</f>
        <v>0</v>
      </c>
      <c r="AB45" s="16">
        <f>IF(AD45=21,J45,0)</f>
        <v>0</v>
      </c>
      <c r="AD45" s="33">
        <v>21</v>
      </c>
      <c r="AE45" s="33">
        <f>G45*0.545811237756177</f>
        <v>0</v>
      </c>
      <c r="AF45" s="33">
        <f>G45*(1-0.545811237756177)</f>
        <v>0</v>
      </c>
      <c r="AG45" s="28" t="s">
        <v>6</v>
      </c>
      <c r="AM45" s="33">
        <f>F45*AE45</f>
        <v>0</v>
      </c>
      <c r="AN45" s="33">
        <f>F45*AF45</f>
        <v>0</v>
      </c>
      <c r="AO45" s="34" t="s">
        <v>206</v>
      </c>
      <c r="AP45" s="34" t="s">
        <v>214</v>
      </c>
      <c r="AQ45" s="25" t="s">
        <v>217</v>
      </c>
      <c r="AS45" s="33">
        <f>AM45+AN45</f>
        <v>0</v>
      </c>
      <c r="AT45" s="33">
        <f>G45/(100-AU45)*100</f>
        <v>0</v>
      </c>
      <c r="AU45" s="33">
        <v>0</v>
      </c>
      <c r="AV45" s="33">
        <f>L45</f>
        <v>0.3159</v>
      </c>
    </row>
    <row r="46" spans="1:48" ht="12.75">
      <c r="A46" s="4" t="s">
        <v>30</v>
      </c>
      <c r="B46" s="4"/>
      <c r="C46" s="4" t="s">
        <v>79</v>
      </c>
      <c r="D46" s="4" t="s">
        <v>138</v>
      </c>
      <c r="E46" s="4" t="s">
        <v>170</v>
      </c>
      <c r="F46" s="16">
        <v>2</v>
      </c>
      <c r="G46" s="16"/>
      <c r="H46" s="16">
        <f>F46*AE46</f>
        <v>0</v>
      </c>
      <c r="I46" s="16">
        <f>J46-H46</f>
        <v>0</v>
      </c>
      <c r="J46" s="16">
        <f>F46*G46</f>
        <v>0</v>
      </c>
      <c r="K46" s="16">
        <v>0.11436</v>
      </c>
      <c r="L46" s="16">
        <f>F46*K46</f>
        <v>0.22872</v>
      </c>
      <c r="M46" s="28" t="s">
        <v>186</v>
      </c>
      <c r="P46" s="33">
        <f>IF(AG46="5",J46,0)</f>
        <v>0</v>
      </c>
      <c r="R46" s="33">
        <f>IF(AG46="1",H46,0)</f>
        <v>0</v>
      </c>
      <c r="S46" s="33">
        <f>IF(AG46="1",I46,0)</f>
        <v>0</v>
      </c>
      <c r="T46" s="33">
        <f>IF(AG46="7",H46,0)</f>
        <v>0</v>
      </c>
      <c r="U46" s="33">
        <f>IF(AG46="7",I46,0)</f>
        <v>0</v>
      </c>
      <c r="V46" s="33">
        <f>IF(AG46="2",H46,0)</f>
        <v>0</v>
      </c>
      <c r="W46" s="33">
        <f>IF(AG46="2",I46,0)</f>
        <v>0</v>
      </c>
      <c r="X46" s="33">
        <f>IF(AG46="0",J46,0)</f>
        <v>0</v>
      </c>
      <c r="Y46" s="25"/>
      <c r="Z46" s="16">
        <f>IF(AD46=0,J46,0)</f>
        <v>0</v>
      </c>
      <c r="AA46" s="16">
        <f>IF(AD46=15,J46,0)</f>
        <v>0</v>
      </c>
      <c r="AB46" s="16">
        <f>IF(AD46=21,J46,0)</f>
        <v>0</v>
      </c>
      <c r="AD46" s="33">
        <v>21</v>
      </c>
      <c r="AE46" s="33">
        <f>G46*0.869916368230005</f>
        <v>0</v>
      </c>
      <c r="AF46" s="33">
        <f>G46*(1-0.869916368230005)</f>
        <v>0</v>
      </c>
      <c r="AG46" s="28" t="s">
        <v>6</v>
      </c>
      <c r="AM46" s="33">
        <f>F46*AE46</f>
        <v>0</v>
      </c>
      <c r="AN46" s="33">
        <f>F46*AF46</f>
        <v>0</v>
      </c>
      <c r="AO46" s="34" t="s">
        <v>206</v>
      </c>
      <c r="AP46" s="34" t="s">
        <v>214</v>
      </c>
      <c r="AQ46" s="25" t="s">
        <v>217</v>
      </c>
      <c r="AS46" s="33">
        <f>AM46+AN46</f>
        <v>0</v>
      </c>
      <c r="AT46" s="33">
        <f>G46/(100-AU46)*100</f>
        <v>0</v>
      </c>
      <c r="AU46" s="33">
        <v>0</v>
      </c>
      <c r="AV46" s="33">
        <f>L46</f>
        <v>0.22872</v>
      </c>
    </row>
    <row r="47" spans="1:37" ht="12.75">
      <c r="A47" s="5"/>
      <c r="B47" s="13"/>
      <c r="C47" s="13" t="s">
        <v>80</v>
      </c>
      <c r="D47" s="79" t="s">
        <v>139</v>
      </c>
      <c r="E47" s="80"/>
      <c r="F47" s="80"/>
      <c r="G47" s="80"/>
      <c r="H47" s="36">
        <f>SUM(H48:H51)</f>
        <v>0</v>
      </c>
      <c r="I47" s="36">
        <f>SUM(I48:I51)</f>
        <v>0</v>
      </c>
      <c r="J47" s="36">
        <f>H47+I47</f>
        <v>0</v>
      </c>
      <c r="K47" s="25"/>
      <c r="L47" s="36">
        <f>SUM(L48:L51)</f>
        <v>69.634</v>
      </c>
      <c r="M47" s="25"/>
      <c r="Y47" s="25"/>
      <c r="AI47" s="36">
        <f>SUM(Z48:Z51)</f>
        <v>0</v>
      </c>
      <c r="AJ47" s="36">
        <f>SUM(AA48:AA51)</f>
        <v>0</v>
      </c>
      <c r="AK47" s="36">
        <f>SUM(AB48:AB51)</f>
        <v>0</v>
      </c>
    </row>
    <row r="48" spans="1:48" ht="12.75">
      <c r="A48" s="4" t="s">
        <v>31</v>
      </c>
      <c r="B48" s="4"/>
      <c r="C48" s="4" t="s">
        <v>81</v>
      </c>
      <c r="D48" s="4" t="s">
        <v>140</v>
      </c>
      <c r="E48" s="4" t="s">
        <v>166</v>
      </c>
      <c r="F48" s="16">
        <v>54</v>
      </c>
      <c r="G48" s="16"/>
      <c r="H48" s="16">
        <f>F48*AE48</f>
        <v>0</v>
      </c>
      <c r="I48" s="16">
        <f>J48-H48</f>
        <v>0</v>
      </c>
      <c r="J48" s="16">
        <f>F48*G48</f>
        <v>0</v>
      </c>
      <c r="K48" s="16">
        <v>0</v>
      </c>
      <c r="L48" s="16">
        <f>F48*K48</f>
        <v>0</v>
      </c>
      <c r="M48" s="28" t="s">
        <v>186</v>
      </c>
      <c r="P48" s="33">
        <f>IF(AG48="5",J48,0)</f>
        <v>0</v>
      </c>
      <c r="R48" s="33">
        <f>IF(AG48="1",H48,0)</f>
        <v>0</v>
      </c>
      <c r="S48" s="33">
        <f>IF(AG48="1",I48,0)</f>
        <v>0</v>
      </c>
      <c r="T48" s="33">
        <f>IF(AG48="7",H48,0)</f>
        <v>0</v>
      </c>
      <c r="U48" s="33">
        <f>IF(AG48="7",I48,0)</f>
        <v>0</v>
      </c>
      <c r="V48" s="33">
        <f>IF(AG48="2",H48,0)</f>
        <v>0</v>
      </c>
      <c r="W48" s="33">
        <f>IF(AG48="2",I48,0)</f>
        <v>0</v>
      </c>
      <c r="X48" s="33">
        <f>IF(AG48="0",J48,0)</f>
        <v>0</v>
      </c>
      <c r="Y48" s="25"/>
      <c r="Z48" s="16">
        <f>IF(AD48=0,J48,0)</f>
        <v>0</v>
      </c>
      <c r="AA48" s="16">
        <f>IF(AD48=15,J48,0)</f>
        <v>0</v>
      </c>
      <c r="AB48" s="16">
        <f>IF(AD48=21,J48,0)</f>
        <v>0</v>
      </c>
      <c r="AD48" s="33">
        <v>21</v>
      </c>
      <c r="AE48" s="33">
        <f>G48*0.617009345794392</f>
        <v>0</v>
      </c>
      <c r="AF48" s="33">
        <f>G48*(1-0.617009345794392)</f>
        <v>0</v>
      </c>
      <c r="AG48" s="28" t="s">
        <v>6</v>
      </c>
      <c r="AM48" s="33">
        <f>F48*AE48</f>
        <v>0</v>
      </c>
      <c r="AN48" s="33">
        <f>F48*AF48</f>
        <v>0</v>
      </c>
      <c r="AO48" s="34" t="s">
        <v>207</v>
      </c>
      <c r="AP48" s="34" t="s">
        <v>215</v>
      </c>
      <c r="AQ48" s="25" t="s">
        <v>217</v>
      </c>
      <c r="AS48" s="33">
        <f>AM48+AN48</f>
        <v>0</v>
      </c>
      <c r="AT48" s="33">
        <f>G48/(100-AU48)*100</f>
        <v>0</v>
      </c>
      <c r="AU48" s="33">
        <v>0</v>
      </c>
      <c r="AV48" s="33">
        <f>L48</f>
        <v>0</v>
      </c>
    </row>
    <row r="49" spans="1:48" ht="12.75">
      <c r="A49" s="4" t="s">
        <v>32</v>
      </c>
      <c r="B49" s="4"/>
      <c r="C49" s="4" t="s">
        <v>82</v>
      </c>
      <c r="D49" s="4" t="s">
        <v>141</v>
      </c>
      <c r="E49" s="4" t="s">
        <v>166</v>
      </c>
      <c r="F49" s="16">
        <v>132</v>
      </c>
      <c r="G49" s="16"/>
      <c r="H49" s="16">
        <f>F49*AE49</f>
        <v>0</v>
      </c>
      <c r="I49" s="16">
        <f>J49-H49</f>
        <v>0</v>
      </c>
      <c r="J49" s="16">
        <f>F49*G49</f>
        <v>0</v>
      </c>
      <c r="K49" s="16">
        <v>0.1025</v>
      </c>
      <c r="L49" s="16">
        <f>F49*K49</f>
        <v>13.53</v>
      </c>
      <c r="M49" s="28" t="s">
        <v>186</v>
      </c>
      <c r="P49" s="33">
        <f>IF(AG49="5",J49,0)</f>
        <v>0</v>
      </c>
      <c r="R49" s="33">
        <f>IF(AG49="1",H49,0)</f>
        <v>0</v>
      </c>
      <c r="S49" s="33">
        <f>IF(AG49="1",I49,0)</f>
        <v>0</v>
      </c>
      <c r="T49" s="33">
        <f>IF(AG49="7",H49,0)</f>
        <v>0</v>
      </c>
      <c r="U49" s="33">
        <f>IF(AG49="7",I49,0)</f>
        <v>0</v>
      </c>
      <c r="V49" s="33">
        <f>IF(AG49="2",H49,0)</f>
        <v>0</v>
      </c>
      <c r="W49" s="33">
        <f>IF(AG49="2",I49,0)</f>
        <v>0</v>
      </c>
      <c r="X49" s="33">
        <f>IF(AG49="0",J49,0)</f>
        <v>0</v>
      </c>
      <c r="Y49" s="25"/>
      <c r="Z49" s="16">
        <f>IF(AD49=0,J49,0)</f>
        <v>0</v>
      </c>
      <c r="AA49" s="16">
        <f>IF(AD49=15,J49,0)</f>
        <v>0</v>
      </c>
      <c r="AB49" s="16">
        <f>IF(AD49=21,J49,0)</f>
        <v>0</v>
      </c>
      <c r="AD49" s="33">
        <v>21</v>
      </c>
      <c r="AE49" s="33">
        <f>G49*0.618053908781914</f>
        <v>0</v>
      </c>
      <c r="AF49" s="33">
        <f>G49*(1-0.618053908781914)</f>
        <v>0</v>
      </c>
      <c r="AG49" s="28" t="s">
        <v>6</v>
      </c>
      <c r="AM49" s="33">
        <f>F49*AE49</f>
        <v>0</v>
      </c>
      <c r="AN49" s="33">
        <f>F49*AF49</f>
        <v>0</v>
      </c>
      <c r="AO49" s="34" t="s">
        <v>207</v>
      </c>
      <c r="AP49" s="34" t="s">
        <v>215</v>
      </c>
      <c r="AQ49" s="25" t="s">
        <v>217</v>
      </c>
      <c r="AS49" s="33">
        <f>AM49+AN49</f>
        <v>0</v>
      </c>
      <c r="AT49" s="33">
        <f>G49/(100-AU49)*100</f>
        <v>0</v>
      </c>
      <c r="AU49" s="33">
        <v>0</v>
      </c>
      <c r="AV49" s="33">
        <f>L49</f>
        <v>13.53</v>
      </c>
    </row>
    <row r="50" spans="1:48" ht="12.75">
      <c r="A50" s="4" t="s">
        <v>33</v>
      </c>
      <c r="B50" s="4"/>
      <c r="C50" s="4" t="s">
        <v>83</v>
      </c>
      <c r="D50" s="4" t="s">
        <v>142</v>
      </c>
      <c r="E50" s="4" t="s">
        <v>166</v>
      </c>
      <c r="F50" s="16">
        <v>148</v>
      </c>
      <c r="G50" s="16"/>
      <c r="H50" s="16">
        <f>F50*AE50</f>
        <v>0</v>
      </c>
      <c r="I50" s="16">
        <f>J50-H50</f>
        <v>0</v>
      </c>
      <c r="J50" s="16">
        <f>F50*G50</f>
        <v>0</v>
      </c>
      <c r="K50" s="16">
        <v>0.188</v>
      </c>
      <c r="L50" s="16">
        <f>F50*K50</f>
        <v>27.824</v>
      </c>
      <c r="M50" s="28" t="s">
        <v>186</v>
      </c>
      <c r="P50" s="33">
        <f>IF(AG50="5",J50,0)</f>
        <v>0</v>
      </c>
      <c r="R50" s="33">
        <f>IF(AG50="1",H50,0)</f>
        <v>0</v>
      </c>
      <c r="S50" s="33">
        <f>IF(AG50="1",I50,0)</f>
        <v>0</v>
      </c>
      <c r="T50" s="33">
        <f>IF(AG50="7",H50,0)</f>
        <v>0</v>
      </c>
      <c r="U50" s="33">
        <f>IF(AG50="7",I50,0)</f>
        <v>0</v>
      </c>
      <c r="V50" s="33">
        <f>IF(AG50="2",H50,0)</f>
        <v>0</v>
      </c>
      <c r="W50" s="33">
        <f>IF(AG50="2",I50,0)</f>
        <v>0</v>
      </c>
      <c r="X50" s="33">
        <f>IF(AG50="0",J50,0)</f>
        <v>0</v>
      </c>
      <c r="Y50" s="25"/>
      <c r="Z50" s="16">
        <f>IF(AD50=0,J50,0)</f>
        <v>0</v>
      </c>
      <c r="AA50" s="16">
        <f>IF(AD50=15,J50,0)</f>
        <v>0</v>
      </c>
      <c r="AB50" s="16">
        <f>IF(AD50=21,J50,0)</f>
        <v>0</v>
      </c>
      <c r="AD50" s="33">
        <v>21</v>
      </c>
      <c r="AE50" s="33">
        <f>G50*0.604589473684211</f>
        <v>0</v>
      </c>
      <c r="AF50" s="33">
        <f>G50*(1-0.604589473684211)</f>
        <v>0</v>
      </c>
      <c r="AG50" s="28" t="s">
        <v>6</v>
      </c>
      <c r="AM50" s="33">
        <f>F50*AE50</f>
        <v>0</v>
      </c>
      <c r="AN50" s="33">
        <f>F50*AF50</f>
        <v>0</v>
      </c>
      <c r="AO50" s="34" t="s">
        <v>207</v>
      </c>
      <c r="AP50" s="34" t="s">
        <v>215</v>
      </c>
      <c r="AQ50" s="25" t="s">
        <v>217</v>
      </c>
      <c r="AS50" s="33">
        <f>AM50+AN50</f>
        <v>0</v>
      </c>
      <c r="AT50" s="33">
        <f>G50/(100-AU50)*100</f>
        <v>0</v>
      </c>
      <c r="AU50" s="33">
        <v>0</v>
      </c>
      <c r="AV50" s="33">
        <f>L50</f>
        <v>27.824</v>
      </c>
    </row>
    <row r="51" spans="1:48" ht="12.75">
      <c r="A51" s="4" t="s">
        <v>34</v>
      </c>
      <c r="B51" s="4"/>
      <c r="C51" s="4" t="s">
        <v>84</v>
      </c>
      <c r="D51" s="4" t="s">
        <v>143</v>
      </c>
      <c r="E51" s="4" t="s">
        <v>168</v>
      </c>
      <c r="F51" s="16">
        <v>11.2</v>
      </c>
      <c r="G51" s="16"/>
      <c r="H51" s="16">
        <f>F51*AE51</f>
        <v>0</v>
      </c>
      <c r="I51" s="16">
        <f>J51-H51</f>
        <v>0</v>
      </c>
      <c r="J51" s="16">
        <f>F51*G51</f>
        <v>0</v>
      </c>
      <c r="K51" s="16">
        <v>2.525</v>
      </c>
      <c r="L51" s="16">
        <f>F51*K51</f>
        <v>28.279999999999998</v>
      </c>
      <c r="M51" s="28" t="s">
        <v>186</v>
      </c>
      <c r="P51" s="33">
        <f>IF(AG51="5",J51,0)</f>
        <v>0</v>
      </c>
      <c r="R51" s="33">
        <f>IF(AG51="1",H51,0)</f>
        <v>0</v>
      </c>
      <c r="S51" s="33">
        <f>IF(AG51="1",I51,0)</f>
        <v>0</v>
      </c>
      <c r="T51" s="33">
        <f>IF(AG51="7",H51,0)</f>
        <v>0</v>
      </c>
      <c r="U51" s="33">
        <f>IF(AG51="7",I51,0)</f>
        <v>0</v>
      </c>
      <c r="V51" s="33">
        <f>IF(AG51="2",H51,0)</f>
        <v>0</v>
      </c>
      <c r="W51" s="33">
        <f>IF(AG51="2",I51,0)</f>
        <v>0</v>
      </c>
      <c r="X51" s="33">
        <f>IF(AG51="0",J51,0)</f>
        <v>0</v>
      </c>
      <c r="Y51" s="25"/>
      <c r="Z51" s="16">
        <f>IF(AD51=0,J51,0)</f>
        <v>0</v>
      </c>
      <c r="AA51" s="16">
        <f>IF(AD51=15,J51,0)</f>
        <v>0</v>
      </c>
      <c r="AB51" s="16">
        <f>IF(AD51=21,J51,0)</f>
        <v>0</v>
      </c>
      <c r="AD51" s="33">
        <v>21</v>
      </c>
      <c r="AE51" s="33">
        <f>G51*0.814452114069921</f>
        <v>0</v>
      </c>
      <c r="AF51" s="33">
        <f>G51*(1-0.814452114069921)</f>
        <v>0</v>
      </c>
      <c r="AG51" s="28" t="s">
        <v>6</v>
      </c>
      <c r="AM51" s="33">
        <f>F51*AE51</f>
        <v>0</v>
      </c>
      <c r="AN51" s="33">
        <f>F51*AF51</f>
        <v>0</v>
      </c>
      <c r="AO51" s="34" t="s">
        <v>207</v>
      </c>
      <c r="AP51" s="34" t="s">
        <v>215</v>
      </c>
      <c r="AQ51" s="25" t="s">
        <v>217</v>
      </c>
      <c r="AS51" s="33">
        <f>AM51+AN51</f>
        <v>0</v>
      </c>
      <c r="AT51" s="33">
        <f>G51/(100-AU51)*100</f>
        <v>0</v>
      </c>
      <c r="AU51" s="33">
        <v>0</v>
      </c>
      <c r="AV51" s="33">
        <f>L51</f>
        <v>28.279999999999998</v>
      </c>
    </row>
    <row r="52" spans="1:37" ht="12.75">
      <c r="A52" s="5"/>
      <c r="B52" s="13"/>
      <c r="C52" s="13" t="s">
        <v>85</v>
      </c>
      <c r="D52" s="79" t="s">
        <v>144</v>
      </c>
      <c r="E52" s="80"/>
      <c r="F52" s="80"/>
      <c r="G52" s="80"/>
      <c r="H52" s="36">
        <f>SUM(H53:H53)</f>
        <v>0</v>
      </c>
      <c r="I52" s="36">
        <f>SUM(I53:I53)</f>
        <v>0</v>
      </c>
      <c r="J52" s="36">
        <f>H52+I52</f>
        <v>0</v>
      </c>
      <c r="K52" s="25"/>
      <c r="L52" s="36">
        <f>SUM(L53:L53)</f>
        <v>0.0034800000000000005</v>
      </c>
      <c r="M52" s="25"/>
      <c r="Y52" s="25"/>
      <c r="AI52" s="36">
        <f>SUM(Z53:Z53)</f>
        <v>0</v>
      </c>
      <c r="AJ52" s="36">
        <f>SUM(AA53:AA53)</f>
        <v>0</v>
      </c>
      <c r="AK52" s="36">
        <f>SUM(AB53:AB53)</f>
        <v>0</v>
      </c>
    </row>
    <row r="53" spans="1:48" ht="12.75">
      <c r="A53" s="4" t="s">
        <v>35</v>
      </c>
      <c r="B53" s="4"/>
      <c r="C53" s="4" t="s">
        <v>86</v>
      </c>
      <c r="D53" s="4" t="s">
        <v>145</v>
      </c>
      <c r="E53" s="4" t="s">
        <v>167</v>
      </c>
      <c r="F53" s="16">
        <v>348</v>
      </c>
      <c r="G53" s="16"/>
      <c r="H53" s="16">
        <f>F53*AE53</f>
        <v>0</v>
      </c>
      <c r="I53" s="16">
        <f>J53-H53</f>
        <v>0</v>
      </c>
      <c r="J53" s="16">
        <f>F53*G53</f>
        <v>0</v>
      </c>
      <c r="K53" s="16">
        <v>1E-05</v>
      </c>
      <c r="L53" s="16">
        <f>F53*K53</f>
        <v>0.0034800000000000005</v>
      </c>
      <c r="M53" s="28" t="s">
        <v>186</v>
      </c>
      <c r="P53" s="33">
        <f>IF(AG53="5",J53,0)</f>
        <v>0</v>
      </c>
      <c r="R53" s="33">
        <f>IF(AG53="1",H53,0)</f>
        <v>0</v>
      </c>
      <c r="S53" s="33">
        <f>IF(AG53="1",I53,0)</f>
        <v>0</v>
      </c>
      <c r="T53" s="33">
        <f>IF(AG53="7",H53,0)</f>
        <v>0</v>
      </c>
      <c r="U53" s="33">
        <f>IF(AG53="7",I53,0)</f>
        <v>0</v>
      </c>
      <c r="V53" s="33">
        <f>IF(AG53="2",H53,0)</f>
        <v>0</v>
      </c>
      <c r="W53" s="33">
        <f>IF(AG53="2",I53,0)</f>
        <v>0</v>
      </c>
      <c r="X53" s="33">
        <f>IF(AG53="0",J53,0)</f>
        <v>0</v>
      </c>
      <c r="Y53" s="25"/>
      <c r="Z53" s="16">
        <f>IF(AD53=0,J53,0)</f>
        <v>0</v>
      </c>
      <c r="AA53" s="16">
        <f>IF(AD53=15,J53,0)</f>
        <v>0</v>
      </c>
      <c r="AB53" s="16">
        <f>IF(AD53=21,J53,0)</f>
        <v>0</v>
      </c>
      <c r="AD53" s="33">
        <v>21</v>
      </c>
      <c r="AE53" s="33">
        <f>G53*0.0814814814814815</f>
        <v>0</v>
      </c>
      <c r="AF53" s="33">
        <f>G53*(1-0.0814814814814815)</f>
        <v>0</v>
      </c>
      <c r="AG53" s="28" t="s">
        <v>6</v>
      </c>
      <c r="AM53" s="33">
        <f>F53*AE53</f>
        <v>0</v>
      </c>
      <c r="AN53" s="33">
        <f>F53*AF53</f>
        <v>0</v>
      </c>
      <c r="AO53" s="34" t="s">
        <v>208</v>
      </c>
      <c r="AP53" s="34" t="s">
        <v>215</v>
      </c>
      <c r="AQ53" s="25" t="s">
        <v>217</v>
      </c>
      <c r="AS53" s="33">
        <f>AM53+AN53</f>
        <v>0</v>
      </c>
      <c r="AT53" s="33">
        <f>G53/(100-AU53)*100</f>
        <v>0</v>
      </c>
      <c r="AU53" s="33">
        <v>0</v>
      </c>
      <c r="AV53" s="33">
        <f>L53</f>
        <v>0.0034800000000000005</v>
      </c>
    </row>
    <row r="54" spans="1:37" ht="12.75">
      <c r="A54" s="5"/>
      <c r="B54" s="13"/>
      <c r="C54" s="13" t="s">
        <v>87</v>
      </c>
      <c r="D54" s="79" t="s">
        <v>146</v>
      </c>
      <c r="E54" s="80"/>
      <c r="F54" s="80"/>
      <c r="G54" s="80"/>
      <c r="H54" s="36">
        <f>SUM(H55:H55)</f>
        <v>0</v>
      </c>
      <c r="I54" s="36">
        <f>SUM(I55:I55)</f>
        <v>0</v>
      </c>
      <c r="J54" s="36">
        <f>H54+I54</f>
        <v>0</v>
      </c>
      <c r="K54" s="25"/>
      <c r="L54" s="36">
        <f>SUM(L55:L55)</f>
        <v>0</v>
      </c>
      <c r="M54" s="25"/>
      <c r="Y54" s="25"/>
      <c r="AI54" s="36">
        <f>SUM(Z55:Z55)</f>
        <v>0</v>
      </c>
      <c r="AJ54" s="36">
        <f>SUM(AA55:AA55)</f>
        <v>0</v>
      </c>
      <c r="AK54" s="36">
        <f>SUM(AB55:AB55)</f>
        <v>0</v>
      </c>
    </row>
    <row r="55" spans="1:48" ht="12.75">
      <c r="A55" s="4" t="s">
        <v>36</v>
      </c>
      <c r="B55" s="4"/>
      <c r="C55" s="4" t="s">
        <v>88</v>
      </c>
      <c r="D55" s="4" t="s">
        <v>147</v>
      </c>
      <c r="E55" s="4" t="s">
        <v>169</v>
      </c>
      <c r="F55" s="16">
        <f>L47+L43+L40+L36+L33</f>
        <v>325.47452999999996</v>
      </c>
      <c r="G55" s="16"/>
      <c r="H55" s="16">
        <f>F55*AE55</f>
        <v>0</v>
      </c>
      <c r="I55" s="16">
        <f>J55-H55</f>
        <v>0</v>
      </c>
      <c r="J55" s="16">
        <f>F55*G55</f>
        <v>0</v>
      </c>
      <c r="K55" s="16">
        <v>0</v>
      </c>
      <c r="L55" s="16">
        <f>F55*K55</f>
        <v>0</v>
      </c>
      <c r="M55" s="28" t="s">
        <v>186</v>
      </c>
      <c r="P55" s="33">
        <f>IF(AG55="5",J55,0)</f>
        <v>0</v>
      </c>
      <c r="R55" s="33">
        <f>IF(AG55="1",H55,0)</f>
        <v>0</v>
      </c>
      <c r="S55" s="33">
        <f>IF(AG55="1",I55,0)</f>
        <v>0</v>
      </c>
      <c r="T55" s="33">
        <f>IF(AG55="7",H55,0)</f>
        <v>0</v>
      </c>
      <c r="U55" s="33">
        <f>IF(AG55="7",I55,0)</f>
        <v>0</v>
      </c>
      <c r="V55" s="33">
        <f>IF(AG55="2",H55,0)</f>
        <v>0</v>
      </c>
      <c r="W55" s="33">
        <f>IF(AG55="2",I55,0)</f>
        <v>0</v>
      </c>
      <c r="X55" s="33">
        <f>IF(AG55="0",J55,0)</f>
        <v>0</v>
      </c>
      <c r="Y55" s="25"/>
      <c r="Z55" s="16">
        <f>IF(AD55=0,J55,0)</f>
        <v>0</v>
      </c>
      <c r="AA55" s="16">
        <f>IF(AD55=15,J55,0)</f>
        <v>0</v>
      </c>
      <c r="AB55" s="16">
        <f>IF(AD55=21,J55,0)</f>
        <v>0</v>
      </c>
      <c r="AD55" s="33">
        <v>21</v>
      </c>
      <c r="AE55" s="33">
        <f>G55*0</f>
        <v>0</v>
      </c>
      <c r="AF55" s="33">
        <f>G55*(1-0)</f>
        <v>0</v>
      </c>
      <c r="AG55" s="28" t="s">
        <v>10</v>
      </c>
      <c r="AM55" s="33">
        <f>F55*AE55</f>
        <v>0</v>
      </c>
      <c r="AN55" s="33">
        <f>F55*AF55</f>
        <v>0</v>
      </c>
      <c r="AO55" s="34" t="s">
        <v>209</v>
      </c>
      <c r="AP55" s="34" t="s">
        <v>215</v>
      </c>
      <c r="AQ55" s="25" t="s">
        <v>217</v>
      </c>
      <c r="AS55" s="33">
        <f>AM55+AN55</f>
        <v>0</v>
      </c>
      <c r="AT55" s="33">
        <f>G55/(100-AU55)*100</f>
        <v>0</v>
      </c>
      <c r="AU55" s="33">
        <v>0</v>
      </c>
      <c r="AV55" s="33">
        <f>L55</f>
        <v>0</v>
      </c>
    </row>
    <row r="56" spans="1:37" ht="12.75">
      <c r="A56" s="5"/>
      <c r="B56" s="13"/>
      <c r="C56" s="13" t="s">
        <v>89</v>
      </c>
      <c r="D56" s="79" t="s">
        <v>148</v>
      </c>
      <c r="E56" s="80"/>
      <c r="F56" s="80"/>
      <c r="G56" s="80"/>
      <c r="H56" s="36">
        <f>SUM(H57:H59)</f>
        <v>0</v>
      </c>
      <c r="I56" s="36">
        <f>SUM(I57:I59)</f>
        <v>0</v>
      </c>
      <c r="J56" s="36">
        <f>H56+I56</f>
        <v>0</v>
      </c>
      <c r="K56" s="25"/>
      <c r="L56" s="36">
        <f>SUM(L57:L59)</f>
        <v>0</v>
      </c>
      <c r="M56" s="25"/>
      <c r="Y56" s="25"/>
      <c r="AI56" s="36">
        <f>SUM(Z57:Z59)</f>
        <v>0</v>
      </c>
      <c r="AJ56" s="36">
        <f>SUM(AA57:AA59)</f>
        <v>0</v>
      </c>
      <c r="AK56" s="36">
        <f>SUM(AB57:AB59)</f>
        <v>0</v>
      </c>
    </row>
    <row r="57" spans="1:48" ht="12.75">
      <c r="A57" s="4" t="s">
        <v>37</v>
      </c>
      <c r="B57" s="4"/>
      <c r="C57" s="4" t="s">
        <v>90</v>
      </c>
      <c r="D57" s="4" t="s">
        <v>149</v>
      </c>
      <c r="E57" s="4" t="s">
        <v>169</v>
      </c>
      <c r="F57" s="16">
        <f>L12</f>
        <v>166.95799999999997</v>
      </c>
      <c r="G57" s="16"/>
      <c r="H57" s="16">
        <f>F57*AE57</f>
        <v>0</v>
      </c>
      <c r="I57" s="16">
        <f>J57-H57</f>
        <v>0</v>
      </c>
      <c r="J57" s="16">
        <f>F57*G57</f>
        <v>0</v>
      </c>
      <c r="K57" s="16">
        <v>0</v>
      </c>
      <c r="L57" s="16">
        <f>F57*K57</f>
        <v>0</v>
      </c>
      <c r="M57" s="28" t="s">
        <v>186</v>
      </c>
      <c r="P57" s="33">
        <f>IF(AG57="5",J57,0)</f>
        <v>0</v>
      </c>
      <c r="R57" s="33">
        <f>IF(AG57="1",H57,0)</f>
        <v>0</v>
      </c>
      <c r="S57" s="33">
        <f>IF(AG57="1",I57,0)</f>
        <v>0</v>
      </c>
      <c r="T57" s="33">
        <f>IF(AG57="7",H57,0)</f>
        <v>0</v>
      </c>
      <c r="U57" s="33">
        <f>IF(AG57="7",I57,0)</f>
        <v>0</v>
      </c>
      <c r="V57" s="33">
        <f>IF(AG57="2",H57,0)</f>
        <v>0</v>
      </c>
      <c r="W57" s="33">
        <f>IF(AG57="2",I57,0)</f>
        <v>0</v>
      </c>
      <c r="X57" s="33">
        <f>IF(AG57="0",J57,0)</f>
        <v>0</v>
      </c>
      <c r="Y57" s="25"/>
      <c r="Z57" s="16">
        <f>IF(AD57=0,J57,0)</f>
        <v>0</v>
      </c>
      <c r="AA57" s="16">
        <f>IF(AD57=15,J57,0)</f>
        <v>0</v>
      </c>
      <c r="AB57" s="16">
        <f>IF(AD57=21,J57,0)</f>
        <v>0</v>
      </c>
      <c r="AD57" s="33">
        <v>21</v>
      </c>
      <c r="AE57" s="33">
        <f>G57*0</f>
        <v>0</v>
      </c>
      <c r="AF57" s="33">
        <f>G57*(1-0)</f>
        <v>0</v>
      </c>
      <c r="AG57" s="28" t="s">
        <v>10</v>
      </c>
      <c r="AM57" s="33">
        <f>F57*AE57</f>
        <v>0</v>
      </c>
      <c r="AN57" s="33">
        <f>F57*AF57</f>
        <v>0</v>
      </c>
      <c r="AO57" s="34" t="s">
        <v>210</v>
      </c>
      <c r="AP57" s="34" t="s">
        <v>215</v>
      </c>
      <c r="AQ57" s="25" t="s">
        <v>217</v>
      </c>
      <c r="AS57" s="33">
        <f>AM57+AN57</f>
        <v>0</v>
      </c>
      <c r="AT57" s="33">
        <f>G57/(100-AU57)*100</f>
        <v>0</v>
      </c>
      <c r="AU57" s="33">
        <v>0</v>
      </c>
      <c r="AV57" s="33">
        <f>L57</f>
        <v>0</v>
      </c>
    </row>
    <row r="58" spans="1:48" ht="12.75">
      <c r="A58" s="4" t="s">
        <v>38</v>
      </c>
      <c r="B58" s="4"/>
      <c r="C58" s="4" t="s">
        <v>91</v>
      </c>
      <c r="D58" s="4" t="s">
        <v>150</v>
      </c>
      <c r="E58" s="4" t="s">
        <v>169</v>
      </c>
      <c r="F58" s="16">
        <f>F57</f>
        <v>166.95799999999997</v>
      </c>
      <c r="G58" s="16"/>
      <c r="H58" s="16">
        <f>F58*AE58</f>
        <v>0</v>
      </c>
      <c r="I58" s="16">
        <f>J58-H58</f>
        <v>0</v>
      </c>
      <c r="J58" s="16">
        <f>F58*G58</f>
        <v>0</v>
      </c>
      <c r="K58" s="16">
        <v>0</v>
      </c>
      <c r="L58" s="16">
        <f>F58*K58</f>
        <v>0</v>
      </c>
      <c r="M58" s="28" t="s">
        <v>186</v>
      </c>
      <c r="P58" s="33">
        <f>IF(AG58="5",J58,0)</f>
        <v>0</v>
      </c>
      <c r="R58" s="33">
        <f>IF(AG58="1",H58,0)</f>
        <v>0</v>
      </c>
      <c r="S58" s="33">
        <f>IF(AG58="1",I58,0)</f>
        <v>0</v>
      </c>
      <c r="T58" s="33">
        <f>IF(AG58="7",H58,0)</f>
        <v>0</v>
      </c>
      <c r="U58" s="33">
        <f>IF(AG58="7",I58,0)</f>
        <v>0</v>
      </c>
      <c r="V58" s="33">
        <f>IF(AG58="2",H58,0)</f>
        <v>0</v>
      </c>
      <c r="W58" s="33">
        <f>IF(AG58="2",I58,0)</f>
        <v>0</v>
      </c>
      <c r="X58" s="33">
        <f>IF(AG58="0",J58,0)</f>
        <v>0</v>
      </c>
      <c r="Y58" s="25"/>
      <c r="Z58" s="16">
        <f>IF(AD58=0,J58,0)</f>
        <v>0</v>
      </c>
      <c r="AA58" s="16">
        <f>IF(AD58=15,J58,0)</f>
        <v>0</v>
      </c>
      <c r="AB58" s="16">
        <f>IF(AD58=21,J58,0)</f>
        <v>0</v>
      </c>
      <c r="AD58" s="33">
        <v>21</v>
      </c>
      <c r="AE58" s="33">
        <f>G58*0</f>
        <v>0</v>
      </c>
      <c r="AF58" s="33">
        <f>G58*(1-0)</f>
        <v>0</v>
      </c>
      <c r="AG58" s="28" t="s">
        <v>10</v>
      </c>
      <c r="AM58" s="33">
        <f>F58*AE58</f>
        <v>0</v>
      </c>
      <c r="AN58" s="33">
        <f>F58*AF58</f>
        <v>0</v>
      </c>
      <c r="AO58" s="34" t="s">
        <v>210</v>
      </c>
      <c r="AP58" s="34" t="s">
        <v>215</v>
      </c>
      <c r="AQ58" s="25" t="s">
        <v>217</v>
      </c>
      <c r="AS58" s="33">
        <f>AM58+AN58</f>
        <v>0</v>
      </c>
      <c r="AT58" s="33">
        <f>G58/(100-AU58)*100</f>
        <v>0</v>
      </c>
      <c r="AU58" s="33">
        <v>0</v>
      </c>
      <c r="AV58" s="33">
        <f>L58</f>
        <v>0</v>
      </c>
    </row>
    <row r="59" spans="1:48" ht="12.75">
      <c r="A59" s="4" t="s">
        <v>39</v>
      </c>
      <c r="B59" s="4"/>
      <c r="C59" s="4" t="s">
        <v>92</v>
      </c>
      <c r="D59" s="4" t="s">
        <v>151</v>
      </c>
      <c r="E59" s="4" t="s">
        <v>169</v>
      </c>
      <c r="F59" s="16">
        <f>F57</f>
        <v>166.95799999999997</v>
      </c>
      <c r="G59" s="16"/>
      <c r="H59" s="16">
        <f>F59*AE59</f>
        <v>0</v>
      </c>
      <c r="I59" s="16">
        <f>J59-H59</f>
        <v>0</v>
      </c>
      <c r="J59" s="16">
        <f>F59*G59</f>
        <v>0</v>
      </c>
      <c r="K59" s="16">
        <v>0</v>
      </c>
      <c r="L59" s="16">
        <f>F59*K59</f>
        <v>0</v>
      </c>
      <c r="M59" s="28" t="s">
        <v>186</v>
      </c>
      <c r="P59" s="33">
        <f>IF(AG59="5",J59,0)</f>
        <v>0</v>
      </c>
      <c r="R59" s="33">
        <f>IF(AG59="1",H59,0)</f>
        <v>0</v>
      </c>
      <c r="S59" s="33">
        <f>IF(AG59="1",I59,0)</f>
        <v>0</v>
      </c>
      <c r="T59" s="33">
        <f>IF(AG59="7",H59,0)</f>
        <v>0</v>
      </c>
      <c r="U59" s="33">
        <f>IF(AG59="7",I59,0)</f>
        <v>0</v>
      </c>
      <c r="V59" s="33">
        <f>IF(AG59="2",H59,0)</f>
        <v>0</v>
      </c>
      <c r="W59" s="33">
        <f>IF(AG59="2",I59,0)</f>
        <v>0</v>
      </c>
      <c r="X59" s="33">
        <f>IF(AG59="0",J59,0)</f>
        <v>0</v>
      </c>
      <c r="Y59" s="25"/>
      <c r="Z59" s="16">
        <f>IF(AD59=0,J59,0)</f>
        <v>0</v>
      </c>
      <c r="AA59" s="16">
        <f>IF(AD59=15,J59,0)</f>
        <v>0</v>
      </c>
      <c r="AB59" s="16">
        <f>IF(AD59=21,J59,0)</f>
        <v>0</v>
      </c>
      <c r="AD59" s="33">
        <v>21</v>
      </c>
      <c r="AE59" s="33">
        <f>G59*0</f>
        <v>0</v>
      </c>
      <c r="AF59" s="33">
        <f>G59*(1-0)</f>
        <v>0</v>
      </c>
      <c r="AG59" s="28" t="s">
        <v>10</v>
      </c>
      <c r="AM59" s="33">
        <f>F59*AE59</f>
        <v>0</v>
      </c>
      <c r="AN59" s="33">
        <f>F59*AF59</f>
        <v>0</v>
      </c>
      <c r="AO59" s="34" t="s">
        <v>210</v>
      </c>
      <c r="AP59" s="34" t="s">
        <v>215</v>
      </c>
      <c r="AQ59" s="25" t="s">
        <v>217</v>
      </c>
      <c r="AS59" s="33">
        <f>AM59+AN59</f>
        <v>0</v>
      </c>
      <c r="AT59" s="33">
        <f>G59/(100-AU59)*100</f>
        <v>0</v>
      </c>
      <c r="AU59" s="33">
        <v>0</v>
      </c>
      <c r="AV59" s="33">
        <f>L59</f>
        <v>0</v>
      </c>
    </row>
    <row r="60" spans="1:37" ht="12.75">
      <c r="A60" s="5"/>
      <c r="B60" s="13"/>
      <c r="C60" s="13"/>
      <c r="D60" s="79" t="s">
        <v>152</v>
      </c>
      <c r="E60" s="80"/>
      <c r="F60" s="80"/>
      <c r="G60" s="80"/>
      <c r="H60" s="36">
        <f>SUM(H61:H68)</f>
        <v>0</v>
      </c>
      <c r="I60" s="36">
        <f>SUM(I61:I68)</f>
        <v>0</v>
      </c>
      <c r="J60" s="36">
        <f>H60+I60</f>
        <v>0</v>
      </c>
      <c r="K60" s="25"/>
      <c r="L60" s="36">
        <f>SUM(L61:L68)</f>
        <v>58.67959999999999</v>
      </c>
      <c r="M60" s="25"/>
      <c r="Y60" s="25"/>
      <c r="AI60" s="36">
        <f>SUM(Z61:Z68)</f>
        <v>0</v>
      </c>
      <c r="AJ60" s="36">
        <f>SUM(AA61:AA68)</f>
        <v>0</v>
      </c>
      <c r="AK60" s="36">
        <f>SUM(AB61:AB68)</f>
        <v>0</v>
      </c>
    </row>
    <row r="61" spans="1:48" ht="12.75">
      <c r="A61" s="6" t="s">
        <v>40</v>
      </c>
      <c r="B61" s="6"/>
      <c r="C61" s="6" t="s">
        <v>93</v>
      </c>
      <c r="D61" s="6" t="s">
        <v>153</v>
      </c>
      <c r="E61" s="6" t="s">
        <v>170</v>
      </c>
      <c r="F61" s="17">
        <v>124</v>
      </c>
      <c r="G61" s="17"/>
      <c r="H61" s="17">
        <f aca="true" t="shared" si="20" ref="H61:H68">F61*AE61</f>
        <v>0</v>
      </c>
      <c r="I61" s="17">
        <f aca="true" t="shared" si="21" ref="I61:I68">J61-H61</f>
        <v>0</v>
      </c>
      <c r="J61" s="17">
        <f aca="true" t="shared" si="22" ref="J61:J68">F61*G61</f>
        <v>0</v>
      </c>
      <c r="K61" s="17">
        <v>0.0821</v>
      </c>
      <c r="L61" s="17">
        <f aca="true" t="shared" si="23" ref="L61:L68">F61*K61</f>
        <v>10.1804</v>
      </c>
      <c r="M61" s="29" t="s">
        <v>186</v>
      </c>
      <c r="P61" s="33">
        <f aca="true" t="shared" si="24" ref="P61:P68">IF(AG61="5",J61,0)</f>
        <v>0</v>
      </c>
      <c r="R61" s="33">
        <f aca="true" t="shared" si="25" ref="R61:R68">IF(AG61="1",H61,0)</f>
        <v>0</v>
      </c>
      <c r="S61" s="33">
        <f aca="true" t="shared" si="26" ref="S61:S68">IF(AG61="1",I61,0)</f>
        <v>0</v>
      </c>
      <c r="T61" s="33">
        <f aca="true" t="shared" si="27" ref="T61:T68">IF(AG61="7",H61,0)</f>
        <v>0</v>
      </c>
      <c r="U61" s="33">
        <f aca="true" t="shared" si="28" ref="U61:U68">IF(AG61="7",I61,0)</f>
        <v>0</v>
      </c>
      <c r="V61" s="33">
        <f aca="true" t="shared" si="29" ref="V61:V68">IF(AG61="2",H61,0)</f>
        <v>0</v>
      </c>
      <c r="W61" s="33">
        <f aca="true" t="shared" si="30" ref="W61:W68">IF(AG61="2",I61,0)</f>
        <v>0</v>
      </c>
      <c r="X61" s="33">
        <f aca="true" t="shared" si="31" ref="X61:X68">IF(AG61="0",J61,0)</f>
        <v>0</v>
      </c>
      <c r="Y61" s="25"/>
      <c r="Z61" s="17">
        <f aca="true" t="shared" si="32" ref="Z61:Z68">IF(AD61=0,J61,0)</f>
        <v>0</v>
      </c>
      <c r="AA61" s="17">
        <f aca="true" t="shared" si="33" ref="AA61:AA68">IF(AD61=15,J61,0)</f>
        <v>0</v>
      </c>
      <c r="AB61" s="17">
        <f aca="true" t="shared" si="34" ref="AB61:AB68">IF(AD61=21,J61,0)</f>
        <v>0</v>
      </c>
      <c r="AD61" s="33">
        <v>21</v>
      </c>
      <c r="AE61" s="33">
        <f aca="true" t="shared" si="35" ref="AE61:AE68">G61*1</f>
        <v>0</v>
      </c>
      <c r="AF61" s="33">
        <f aca="true" t="shared" si="36" ref="AF61:AF68">G61*(1-1)</f>
        <v>0</v>
      </c>
      <c r="AG61" s="29" t="s">
        <v>196</v>
      </c>
      <c r="AM61" s="33">
        <f aca="true" t="shared" si="37" ref="AM61:AM68">F61*AE61</f>
        <v>0</v>
      </c>
      <c r="AN61" s="33">
        <f aca="true" t="shared" si="38" ref="AN61:AN68">F61*AF61</f>
        <v>0</v>
      </c>
      <c r="AO61" s="34" t="s">
        <v>211</v>
      </c>
      <c r="AP61" s="34" t="s">
        <v>216</v>
      </c>
      <c r="AQ61" s="25" t="s">
        <v>217</v>
      </c>
      <c r="AS61" s="33">
        <f aca="true" t="shared" si="39" ref="AS61:AS68">AM61+AN61</f>
        <v>0</v>
      </c>
      <c r="AT61" s="33">
        <f aca="true" t="shared" si="40" ref="AT61:AT68">G61/(100-AU61)*100</f>
        <v>0</v>
      </c>
      <c r="AU61" s="33">
        <v>0</v>
      </c>
      <c r="AV61" s="33">
        <f aca="true" t="shared" si="41" ref="AV61:AV68">L61</f>
        <v>10.1804</v>
      </c>
    </row>
    <row r="62" spans="1:48" ht="12.75">
      <c r="A62" s="6" t="s">
        <v>41</v>
      </c>
      <c r="B62" s="6"/>
      <c r="C62" s="6" t="s">
        <v>94</v>
      </c>
      <c r="D62" s="6" t="s">
        <v>154</v>
      </c>
      <c r="E62" s="6" t="s">
        <v>170</v>
      </c>
      <c r="F62" s="17">
        <v>16</v>
      </c>
      <c r="G62" s="17"/>
      <c r="H62" s="17">
        <f t="shared" si="20"/>
        <v>0</v>
      </c>
      <c r="I62" s="17">
        <f t="shared" si="21"/>
        <v>0</v>
      </c>
      <c r="J62" s="17">
        <f t="shared" si="22"/>
        <v>0</v>
      </c>
      <c r="K62" s="17">
        <v>0.0242</v>
      </c>
      <c r="L62" s="17">
        <f t="shared" si="23"/>
        <v>0.3872</v>
      </c>
      <c r="M62" s="29" t="s">
        <v>186</v>
      </c>
      <c r="P62" s="33">
        <f t="shared" si="24"/>
        <v>0</v>
      </c>
      <c r="R62" s="33">
        <f t="shared" si="25"/>
        <v>0</v>
      </c>
      <c r="S62" s="33">
        <f t="shared" si="26"/>
        <v>0</v>
      </c>
      <c r="T62" s="33">
        <f t="shared" si="27"/>
        <v>0</v>
      </c>
      <c r="U62" s="33">
        <f t="shared" si="28"/>
        <v>0</v>
      </c>
      <c r="V62" s="33">
        <f t="shared" si="29"/>
        <v>0</v>
      </c>
      <c r="W62" s="33">
        <f t="shared" si="30"/>
        <v>0</v>
      </c>
      <c r="X62" s="33">
        <f t="shared" si="31"/>
        <v>0</v>
      </c>
      <c r="Y62" s="25"/>
      <c r="Z62" s="17">
        <f t="shared" si="32"/>
        <v>0</v>
      </c>
      <c r="AA62" s="17">
        <f t="shared" si="33"/>
        <v>0</v>
      </c>
      <c r="AB62" s="17">
        <f t="shared" si="34"/>
        <v>0</v>
      </c>
      <c r="AD62" s="33">
        <v>21</v>
      </c>
      <c r="AE62" s="33">
        <f t="shared" si="35"/>
        <v>0</v>
      </c>
      <c r="AF62" s="33">
        <f t="shared" si="36"/>
        <v>0</v>
      </c>
      <c r="AG62" s="29" t="s">
        <v>196</v>
      </c>
      <c r="AM62" s="33">
        <f t="shared" si="37"/>
        <v>0</v>
      </c>
      <c r="AN62" s="33">
        <f t="shared" si="38"/>
        <v>0</v>
      </c>
      <c r="AO62" s="34" t="s">
        <v>211</v>
      </c>
      <c r="AP62" s="34" t="s">
        <v>216</v>
      </c>
      <c r="AQ62" s="25" t="s">
        <v>217</v>
      </c>
      <c r="AS62" s="33">
        <f t="shared" si="39"/>
        <v>0</v>
      </c>
      <c r="AT62" s="33">
        <f t="shared" si="40"/>
        <v>0</v>
      </c>
      <c r="AU62" s="33">
        <v>0</v>
      </c>
      <c r="AV62" s="33">
        <f t="shared" si="41"/>
        <v>0.3872</v>
      </c>
    </row>
    <row r="63" spans="1:48" ht="12.75">
      <c r="A63" s="6" t="s">
        <v>42</v>
      </c>
      <c r="B63" s="6"/>
      <c r="C63" s="6" t="s">
        <v>95</v>
      </c>
      <c r="D63" s="6" t="s">
        <v>155</v>
      </c>
      <c r="E63" s="6" t="s">
        <v>170</v>
      </c>
      <c r="F63" s="17">
        <v>2</v>
      </c>
      <c r="G63" s="17"/>
      <c r="H63" s="17">
        <f t="shared" si="20"/>
        <v>0</v>
      </c>
      <c r="I63" s="17">
        <f t="shared" si="21"/>
        <v>0</v>
      </c>
      <c r="J63" s="17">
        <f t="shared" si="22"/>
        <v>0</v>
      </c>
      <c r="K63" s="17">
        <v>0.067</v>
      </c>
      <c r="L63" s="17">
        <f t="shared" si="23"/>
        <v>0.134</v>
      </c>
      <c r="M63" s="29" t="s">
        <v>186</v>
      </c>
      <c r="P63" s="33">
        <f t="shared" si="24"/>
        <v>0</v>
      </c>
      <c r="R63" s="33">
        <f t="shared" si="25"/>
        <v>0</v>
      </c>
      <c r="S63" s="33">
        <f t="shared" si="26"/>
        <v>0</v>
      </c>
      <c r="T63" s="33">
        <f t="shared" si="27"/>
        <v>0</v>
      </c>
      <c r="U63" s="33">
        <f t="shared" si="28"/>
        <v>0</v>
      </c>
      <c r="V63" s="33">
        <f t="shared" si="29"/>
        <v>0</v>
      </c>
      <c r="W63" s="33">
        <f t="shared" si="30"/>
        <v>0</v>
      </c>
      <c r="X63" s="33">
        <f t="shared" si="31"/>
        <v>0</v>
      </c>
      <c r="Y63" s="25"/>
      <c r="Z63" s="17">
        <f t="shared" si="32"/>
        <v>0</v>
      </c>
      <c r="AA63" s="17">
        <f t="shared" si="33"/>
        <v>0</v>
      </c>
      <c r="AB63" s="17">
        <f t="shared" si="34"/>
        <v>0</v>
      </c>
      <c r="AD63" s="33">
        <v>21</v>
      </c>
      <c r="AE63" s="33">
        <f t="shared" si="35"/>
        <v>0</v>
      </c>
      <c r="AF63" s="33">
        <f t="shared" si="36"/>
        <v>0</v>
      </c>
      <c r="AG63" s="29" t="s">
        <v>196</v>
      </c>
      <c r="AM63" s="33">
        <f t="shared" si="37"/>
        <v>0</v>
      </c>
      <c r="AN63" s="33">
        <f t="shared" si="38"/>
        <v>0</v>
      </c>
      <c r="AO63" s="34" t="s">
        <v>211</v>
      </c>
      <c r="AP63" s="34" t="s">
        <v>216</v>
      </c>
      <c r="AQ63" s="25" t="s">
        <v>217</v>
      </c>
      <c r="AS63" s="33">
        <f t="shared" si="39"/>
        <v>0</v>
      </c>
      <c r="AT63" s="33">
        <f t="shared" si="40"/>
        <v>0</v>
      </c>
      <c r="AU63" s="33">
        <v>0</v>
      </c>
      <c r="AV63" s="33">
        <f t="shared" si="41"/>
        <v>0.134</v>
      </c>
    </row>
    <row r="64" spans="1:48" ht="12.75">
      <c r="A64" s="6" t="s">
        <v>43</v>
      </c>
      <c r="B64" s="6"/>
      <c r="C64" s="6" t="s">
        <v>96</v>
      </c>
      <c r="D64" s="6" t="s">
        <v>156</v>
      </c>
      <c r="E64" s="6" t="s">
        <v>170</v>
      </c>
      <c r="F64" s="17">
        <v>2</v>
      </c>
      <c r="G64" s="17"/>
      <c r="H64" s="17">
        <f t="shared" si="20"/>
        <v>0</v>
      </c>
      <c r="I64" s="17">
        <f t="shared" si="21"/>
        <v>0</v>
      </c>
      <c r="J64" s="17">
        <f t="shared" si="22"/>
        <v>0</v>
      </c>
      <c r="K64" s="17">
        <v>0.067</v>
      </c>
      <c r="L64" s="17">
        <f t="shared" si="23"/>
        <v>0.134</v>
      </c>
      <c r="M64" s="29" t="s">
        <v>186</v>
      </c>
      <c r="P64" s="33">
        <f t="shared" si="24"/>
        <v>0</v>
      </c>
      <c r="R64" s="33">
        <f t="shared" si="25"/>
        <v>0</v>
      </c>
      <c r="S64" s="33">
        <f t="shared" si="26"/>
        <v>0</v>
      </c>
      <c r="T64" s="33">
        <f t="shared" si="27"/>
        <v>0</v>
      </c>
      <c r="U64" s="33">
        <f t="shared" si="28"/>
        <v>0</v>
      </c>
      <c r="V64" s="33">
        <f t="shared" si="29"/>
        <v>0</v>
      </c>
      <c r="W64" s="33">
        <f t="shared" si="30"/>
        <v>0</v>
      </c>
      <c r="X64" s="33">
        <f t="shared" si="31"/>
        <v>0</v>
      </c>
      <c r="Y64" s="25"/>
      <c r="Z64" s="17">
        <f t="shared" si="32"/>
        <v>0</v>
      </c>
      <c r="AA64" s="17">
        <f t="shared" si="33"/>
        <v>0</v>
      </c>
      <c r="AB64" s="17">
        <f t="shared" si="34"/>
        <v>0</v>
      </c>
      <c r="AD64" s="33">
        <v>21</v>
      </c>
      <c r="AE64" s="33">
        <f t="shared" si="35"/>
        <v>0</v>
      </c>
      <c r="AF64" s="33">
        <f t="shared" si="36"/>
        <v>0</v>
      </c>
      <c r="AG64" s="29" t="s">
        <v>196</v>
      </c>
      <c r="AM64" s="33">
        <f t="shared" si="37"/>
        <v>0</v>
      </c>
      <c r="AN64" s="33">
        <f t="shared" si="38"/>
        <v>0</v>
      </c>
      <c r="AO64" s="34" t="s">
        <v>211</v>
      </c>
      <c r="AP64" s="34" t="s">
        <v>216</v>
      </c>
      <c r="AQ64" s="25" t="s">
        <v>217</v>
      </c>
      <c r="AS64" s="33">
        <f t="shared" si="39"/>
        <v>0</v>
      </c>
      <c r="AT64" s="33">
        <f t="shared" si="40"/>
        <v>0</v>
      </c>
      <c r="AU64" s="33">
        <v>0</v>
      </c>
      <c r="AV64" s="33">
        <f t="shared" si="41"/>
        <v>0.134</v>
      </c>
    </row>
    <row r="65" spans="1:48" ht="12.75">
      <c r="A65" s="6" t="s">
        <v>44</v>
      </c>
      <c r="B65" s="6"/>
      <c r="C65" s="6" t="s">
        <v>97</v>
      </c>
      <c r="D65" s="6" t="s">
        <v>157</v>
      </c>
      <c r="E65" s="6" t="s">
        <v>170</v>
      </c>
      <c r="F65" s="17">
        <v>132</v>
      </c>
      <c r="G65" s="17"/>
      <c r="H65" s="17">
        <f t="shared" si="20"/>
        <v>0</v>
      </c>
      <c r="I65" s="17">
        <f t="shared" si="21"/>
        <v>0</v>
      </c>
      <c r="J65" s="17">
        <f t="shared" si="22"/>
        <v>0</v>
      </c>
      <c r="K65" s="17">
        <v>0.045</v>
      </c>
      <c r="L65" s="17">
        <f t="shared" si="23"/>
        <v>5.9399999999999995</v>
      </c>
      <c r="M65" s="29" t="s">
        <v>186</v>
      </c>
      <c r="P65" s="33">
        <f t="shared" si="24"/>
        <v>0</v>
      </c>
      <c r="R65" s="33">
        <f t="shared" si="25"/>
        <v>0</v>
      </c>
      <c r="S65" s="33">
        <f t="shared" si="26"/>
        <v>0</v>
      </c>
      <c r="T65" s="33">
        <f t="shared" si="27"/>
        <v>0</v>
      </c>
      <c r="U65" s="33">
        <f t="shared" si="28"/>
        <v>0</v>
      </c>
      <c r="V65" s="33">
        <f t="shared" si="29"/>
        <v>0</v>
      </c>
      <c r="W65" s="33">
        <f t="shared" si="30"/>
        <v>0</v>
      </c>
      <c r="X65" s="33">
        <f t="shared" si="31"/>
        <v>0</v>
      </c>
      <c r="Y65" s="25"/>
      <c r="Z65" s="17">
        <f t="shared" si="32"/>
        <v>0</v>
      </c>
      <c r="AA65" s="17">
        <f t="shared" si="33"/>
        <v>0</v>
      </c>
      <c r="AB65" s="17">
        <f t="shared" si="34"/>
        <v>0</v>
      </c>
      <c r="AD65" s="33">
        <v>21</v>
      </c>
      <c r="AE65" s="33">
        <f t="shared" si="35"/>
        <v>0</v>
      </c>
      <c r="AF65" s="33">
        <f t="shared" si="36"/>
        <v>0</v>
      </c>
      <c r="AG65" s="29" t="s">
        <v>196</v>
      </c>
      <c r="AM65" s="33">
        <f t="shared" si="37"/>
        <v>0</v>
      </c>
      <c r="AN65" s="33">
        <f t="shared" si="38"/>
        <v>0</v>
      </c>
      <c r="AO65" s="34" t="s">
        <v>211</v>
      </c>
      <c r="AP65" s="34" t="s">
        <v>216</v>
      </c>
      <c r="AQ65" s="25" t="s">
        <v>217</v>
      </c>
      <c r="AS65" s="33">
        <f t="shared" si="39"/>
        <v>0</v>
      </c>
      <c r="AT65" s="33">
        <f t="shared" si="40"/>
        <v>0</v>
      </c>
      <c r="AU65" s="33">
        <v>0</v>
      </c>
      <c r="AV65" s="33">
        <f t="shared" si="41"/>
        <v>5.9399999999999995</v>
      </c>
    </row>
    <row r="66" spans="1:48" ht="12.75">
      <c r="A66" s="6" t="s">
        <v>45</v>
      </c>
      <c r="B66" s="6"/>
      <c r="C66" s="6" t="s">
        <v>98</v>
      </c>
      <c r="D66" s="6" t="s">
        <v>158</v>
      </c>
      <c r="E66" s="6" t="s">
        <v>167</v>
      </c>
      <c r="F66" s="17">
        <v>198</v>
      </c>
      <c r="G66" s="17"/>
      <c r="H66" s="17">
        <f t="shared" si="20"/>
        <v>0</v>
      </c>
      <c r="I66" s="17">
        <f t="shared" si="21"/>
        <v>0</v>
      </c>
      <c r="J66" s="17">
        <f t="shared" si="22"/>
        <v>0</v>
      </c>
      <c r="K66" s="17">
        <v>0.1296</v>
      </c>
      <c r="L66" s="17">
        <f t="shared" si="23"/>
        <v>25.6608</v>
      </c>
      <c r="M66" s="29" t="s">
        <v>186</v>
      </c>
      <c r="P66" s="33">
        <f t="shared" si="24"/>
        <v>0</v>
      </c>
      <c r="R66" s="33">
        <f t="shared" si="25"/>
        <v>0</v>
      </c>
      <c r="S66" s="33">
        <f t="shared" si="26"/>
        <v>0</v>
      </c>
      <c r="T66" s="33">
        <f t="shared" si="27"/>
        <v>0</v>
      </c>
      <c r="U66" s="33">
        <f t="shared" si="28"/>
        <v>0</v>
      </c>
      <c r="V66" s="33">
        <f t="shared" si="29"/>
        <v>0</v>
      </c>
      <c r="W66" s="33">
        <f t="shared" si="30"/>
        <v>0</v>
      </c>
      <c r="X66" s="33">
        <f t="shared" si="31"/>
        <v>0</v>
      </c>
      <c r="Y66" s="25"/>
      <c r="Z66" s="17">
        <f t="shared" si="32"/>
        <v>0</v>
      </c>
      <c r="AA66" s="17">
        <f t="shared" si="33"/>
        <v>0</v>
      </c>
      <c r="AB66" s="17">
        <f t="shared" si="34"/>
        <v>0</v>
      </c>
      <c r="AD66" s="33">
        <v>21</v>
      </c>
      <c r="AE66" s="33">
        <f t="shared" si="35"/>
        <v>0</v>
      </c>
      <c r="AF66" s="33">
        <f t="shared" si="36"/>
        <v>0</v>
      </c>
      <c r="AG66" s="29" t="s">
        <v>196</v>
      </c>
      <c r="AM66" s="33">
        <f t="shared" si="37"/>
        <v>0</v>
      </c>
      <c r="AN66" s="33">
        <f t="shared" si="38"/>
        <v>0</v>
      </c>
      <c r="AO66" s="34" t="s">
        <v>211</v>
      </c>
      <c r="AP66" s="34" t="s">
        <v>216</v>
      </c>
      <c r="AQ66" s="25" t="s">
        <v>217</v>
      </c>
      <c r="AS66" s="33">
        <f t="shared" si="39"/>
        <v>0</v>
      </c>
      <c r="AT66" s="33">
        <f t="shared" si="40"/>
        <v>0</v>
      </c>
      <c r="AU66" s="33">
        <v>0</v>
      </c>
      <c r="AV66" s="33">
        <f t="shared" si="41"/>
        <v>25.6608</v>
      </c>
    </row>
    <row r="67" spans="1:48" ht="12.75">
      <c r="A67" s="6" t="s">
        <v>46</v>
      </c>
      <c r="B67" s="6"/>
      <c r="C67" s="6" t="s">
        <v>99</v>
      </c>
      <c r="D67" s="6" t="s">
        <v>159</v>
      </c>
      <c r="E67" s="6" t="s">
        <v>167</v>
      </c>
      <c r="F67" s="17">
        <v>28</v>
      </c>
      <c r="G67" s="17"/>
      <c r="H67" s="17">
        <f t="shared" si="20"/>
        <v>0</v>
      </c>
      <c r="I67" s="17">
        <f t="shared" si="21"/>
        <v>0</v>
      </c>
      <c r="J67" s="17">
        <f t="shared" si="22"/>
        <v>0</v>
      </c>
      <c r="K67" s="17">
        <v>0.1296</v>
      </c>
      <c r="L67" s="17">
        <f t="shared" si="23"/>
        <v>3.6288</v>
      </c>
      <c r="M67" s="29" t="s">
        <v>186</v>
      </c>
      <c r="P67" s="33">
        <f t="shared" si="24"/>
        <v>0</v>
      </c>
      <c r="R67" s="33">
        <f t="shared" si="25"/>
        <v>0</v>
      </c>
      <c r="S67" s="33">
        <f t="shared" si="26"/>
        <v>0</v>
      </c>
      <c r="T67" s="33">
        <f t="shared" si="27"/>
        <v>0</v>
      </c>
      <c r="U67" s="33">
        <f t="shared" si="28"/>
        <v>0</v>
      </c>
      <c r="V67" s="33">
        <f t="shared" si="29"/>
        <v>0</v>
      </c>
      <c r="W67" s="33">
        <f t="shared" si="30"/>
        <v>0</v>
      </c>
      <c r="X67" s="33">
        <f t="shared" si="31"/>
        <v>0</v>
      </c>
      <c r="Y67" s="25"/>
      <c r="Z67" s="17">
        <f t="shared" si="32"/>
        <v>0</v>
      </c>
      <c r="AA67" s="17">
        <f t="shared" si="33"/>
        <v>0</v>
      </c>
      <c r="AB67" s="17">
        <f t="shared" si="34"/>
        <v>0</v>
      </c>
      <c r="AD67" s="33">
        <v>21</v>
      </c>
      <c r="AE67" s="33">
        <f t="shared" si="35"/>
        <v>0</v>
      </c>
      <c r="AF67" s="33">
        <f t="shared" si="36"/>
        <v>0</v>
      </c>
      <c r="AG67" s="29" t="s">
        <v>196</v>
      </c>
      <c r="AM67" s="33">
        <f t="shared" si="37"/>
        <v>0</v>
      </c>
      <c r="AN67" s="33">
        <f t="shared" si="38"/>
        <v>0</v>
      </c>
      <c r="AO67" s="34" t="s">
        <v>211</v>
      </c>
      <c r="AP67" s="34" t="s">
        <v>216</v>
      </c>
      <c r="AQ67" s="25" t="s">
        <v>217</v>
      </c>
      <c r="AS67" s="33">
        <f t="shared" si="39"/>
        <v>0</v>
      </c>
      <c r="AT67" s="33">
        <f t="shared" si="40"/>
        <v>0</v>
      </c>
      <c r="AU67" s="33">
        <v>0</v>
      </c>
      <c r="AV67" s="33">
        <f t="shared" si="41"/>
        <v>3.6288</v>
      </c>
    </row>
    <row r="68" spans="1:48" ht="12.75">
      <c r="A68" s="7" t="s">
        <v>47</v>
      </c>
      <c r="B68" s="7"/>
      <c r="C68" s="7" t="s">
        <v>100</v>
      </c>
      <c r="D68" s="7" t="s">
        <v>160</v>
      </c>
      <c r="E68" s="7" t="s">
        <v>167</v>
      </c>
      <c r="F68" s="18">
        <v>73</v>
      </c>
      <c r="G68" s="18"/>
      <c r="H68" s="18">
        <f t="shared" si="20"/>
        <v>0</v>
      </c>
      <c r="I68" s="18">
        <f t="shared" si="21"/>
        <v>0</v>
      </c>
      <c r="J68" s="18">
        <f t="shared" si="22"/>
        <v>0</v>
      </c>
      <c r="K68" s="18">
        <v>0.1728</v>
      </c>
      <c r="L68" s="18">
        <f t="shared" si="23"/>
        <v>12.6144</v>
      </c>
      <c r="M68" s="30" t="s">
        <v>186</v>
      </c>
      <c r="P68" s="33">
        <f t="shared" si="24"/>
        <v>0</v>
      </c>
      <c r="R68" s="33">
        <f t="shared" si="25"/>
        <v>0</v>
      </c>
      <c r="S68" s="33">
        <f t="shared" si="26"/>
        <v>0</v>
      </c>
      <c r="T68" s="33">
        <f t="shared" si="27"/>
        <v>0</v>
      </c>
      <c r="U68" s="33">
        <f t="shared" si="28"/>
        <v>0</v>
      </c>
      <c r="V68" s="33">
        <f t="shared" si="29"/>
        <v>0</v>
      </c>
      <c r="W68" s="33">
        <f t="shared" si="30"/>
        <v>0</v>
      </c>
      <c r="X68" s="33">
        <f t="shared" si="31"/>
        <v>0</v>
      </c>
      <c r="Y68" s="25"/>
      <c r="Z68" s="17">
        <f t="shared" si="32"/>
        <v>0</v>
      </c>
      <c r="AA68" s="17">
        <f t="shared" si="33"/>
        <v>0</v>
      </c>
      <c r="AB68" s="17">
        <f t="shared" si="34"/>
        <v>0</v>
      </c>
      <c r="AD68" s="33">
        <v>21</v>
      </c>
      <c r="AE68" s="33">
        <f t="shared" si="35"/>
        <v>0</v>
      </c>
      <c r="AF68" s="33">
        <f t="shared" si="36"/>
        <v>0</v>
      </c>
      <c r="AG68" s="29" t="s">
        <v>196</v>
      </c>
      <c r="AM68" s="33">
        <f t="shared" si="37"/>
        <v>0</v>
      </c>
      <c r="AN68" s="33">
        <f t="shared" si="38"/>
        <v>0</v>
      </c>
      <c r="AO68" s="34" t="s">
        <v>211</v>
      </c>
      <c r="AP68" s="34" t="s">
        <v>216</v>
      </c>
      <c r="AQ68" s="25" t="s">
        <v>217</v>
      </c>
      <c r="AS68" s="33">
        <f t="shared" si="39"/>
        <v>0</v>
      </c>
      <c r="AT68" s="33">
        <f t="shared" si="40"/>
        <v>0</v>
      </c>
      <c r="AU68" s="33">
        <v>0</v>
      </c>
      <c r="AV68" s="33">
        <f t="shared" si="41"/>
        <v>12.6144</v>
      </c>
    </row>
    <row r="69" spans="1:13" ht="12.75">
      <c r="A69" s="8"/>
      <c r="B69" s="8"/>
      <c r="C69" s="8"/>
      <c r="D69" s="8"/>
      <c r="E69" s="8"/>
      <c r="F69" s="8"/>
      <c r="G69" s="8"/>
      <c r="H69" s="81" t="s">
        <v>176</v>
      </c>
      <c r="I69" s="82"/>
      <c r="J69" s="37" t="e">
        <f>J12+J21+J24+J26+J29+J31+J33+J36+J40+J43+J47+J52+J54+#REF!+J56+J60</f>
        <v>#REF!</v>
      </c>
      <c r="K69" s="8"/>
      <c r="L69" s="8"/>
      <c r="M69" s="8"/>
    </row>
    <row r="70" ht="11.25" customHeight="1">
      <c r="A70" s="9" t="s">
        <v>48</v>
      </c>
    </row>
    <row r="71" spans="1:13" ht="409.5" customHeight="1" hidden="1">
      <c r="A71" s="68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</row>
  </sheetData>
  <sheetProtection/>
  <mergeCells count="44">
    <mergeCell ref="H69:I69"/>
    <mergeCell ref="A71:M71"/>
    <mergeCell ref="D47:G47"/>
    <mergeCell ref="D52:G52"/>
    <mergeCell ref="D54:G54"/>
    <mergeCell ref="D56:G56"/>
    <mergeCell ref="D60:G60"/>
    <mergeCell ref="D29:G29"/>
    <mergeCell ref="D31:G31"/>
    <mergeCell ref="D33:G33"/>
    <mergeCell ref="D36:G36"/>
    <mergeCell ref="D40:G40"/>
    <mergeCell ref="D43:G43"/>
    <mergeCell ref="H10:J10"/>
    <mergeCell ref="K10:L10"/>
    <mergeCell ref="D12:G12"/>
    <mergeCell ref="D21:G21"/>
    <mergeCell ref="D24:G24"/>
    <mergeCell ref="D26:G26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300" verticalDpi="3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6">
      <selection activeCell="J13" sqref="J13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54"/>
      <c r="B1" s="40"/>
      <c r="C1" s="83" t="s">
        <v>233</v>
      </c>
      <c r="D1" s="84"/>
      <c r="E1" s="84"/>
      <c r="F1" s="84"/>
      <c r="G1" s="84"/>
      <c r="H1" s="84"/>
      <c r="I1" s="84"/>
    </row>
    <row r="2" spans="1:10" ht="12.75">
      <c r="A2" s="57" t="s">
        <v>0</v>
      </c>
      <c r="B2" s="58"/>
      <c r="C2" s="61" t="s">
        <v>262</v>
      </c>
      <c r="D2" s="82"/>
      <c r="E2" s="64" t="s">
        <v>177</v>
      </c>
      <c r="F2" s="64"/>
      <c r="G2" s="58"/>
      <c r="H2" s="64" t="s">
        <v>258</v>
      </c>
      <c r="I2" s="85"/>
      <c r="J2" s="31"/>
    </row>
    <row r="3" spans="1:10" ht="12.75">
      <c r="A3" s="59"/>
      <c r="B3" s="60"/>
      <c r="C3" s="62"/>
      <c r="D3" s="62"/>
      <c r="E3" s="60"/>
      <c r="F3" s="60"/>
      <c r="G3" s="60"/>
      <c r="H3" s="60"/>
      <c r="I3" s="66"/>
      <c r="J3" s="31"/>
    </row>
    <row r="4" spans="1:10" ht="12.75">
      <c r="A4" s="67" t="s">
        <v>1</v>
      </c>
      <c r="B4" s="60"/>
      <c r="C4" s="68"/>
      <c r="D4" s="60"/>
      <c r="E4" s="68" t="s">
        <v>178</v>
      </c>
      <c r="F4" s="68"/>
      <c r="G4" s="60"/>
      <c r="H4" s="68" t="s">
        <v>258</v>
      </c>
      <c r="I4" s="86"/>
      <c r="J4" s="31"/>
    </row>
    <row r="5" spans="1:10" ht="12.75">
      <c r="A5" s="59"/>
      <c r="B5" s="60"/>
      <c r="C5" s="60"/>
      <c r="D5" s="60"/>
      <c r="E5" s="60"/>
      <c r="F5" s="60"/>
      <c r="G5" s="60"/>
      <c r="H5" s="60"/>
      <c r="I5" s="66"/>
      <c r="J5" s="31"/>
    </row>
    <row r="6" spans="1:10" ht="12.75">
      <c r="A6" s="67" t="s">
        <v>2</v>
      </c>
      <c r="B6" s="60"/>
      <c r="C6" s="68" t="s">
        <v>101</v>
      </c>
      <c r="D6" s="60"/>
      <c r="E6" s="68" t="s">
        <v>179</v>
      </c>
      <c r="F6" s="68"/>
      <c r="G6" s="60"/>
      <c r="H6" s="68" t="s">
        <v>258</v>
      </c>
      <c r="I6" s="86"/>
      <c r="J6" s="31"/>
    </row>
    <row r="7" spans="1:10" ht="12.75">
      <c r="A7" s="59"/>
      <c r="B7" s="60"/>
      <c r="C7" s="60"/>
      <c r="D7" s="60"/>
      <c r="E7" s="60"/>
      <c r="F7" s="60"/>
      <c r="G7" s="60"/>
      <c r="H7" s="60"/>
      <c r="I7" s="66"/>
      <c r="J7" s="31"/>
    </row>
    <row r="8" spans="1:10" ht="12.75">
      <c r="A8" s="67" t="s">
        <v>162</v>
      </c>
      <c r="B8" s="60"/>
      <c r="C8" s="70"/>
      <c r="D8" s="60"/>
      <c r="E8" s="68" t="s">
        <v>163</v>
      </c>
      <c r="F8" s="60"/>
      <c r="G8" s="60"/>
      <c r="H8" s="69" t="s">
        <v>259</v>
      </c>
      <c r="I8" s="86"/>
      <c r="J8" s="31"/>
    </row>
    <row r="9" spans="1:10" ht="12.75">
      <c r="A9" s="59"/>
      <c r="B9" s="60"/>
      <c r="C9" s="60"/>
      <c r="D9" s="60"/>
      <c r="E9" s="60"/>
      <c r="F9" s="60"/>
      <c r="G9" s="60"/>
      <c r="H9" s="60"/>
      <c r="I9" s="66"/>
      <c r="J9" s="31"/>
    </row>
    <row r="10" spans="1:10" ht="12.75">
      <c r="A10" s="67" t="s">
        <v>3</v>
      </c>
      <c r="B10" s="60"/>
      <c r="C10" s="68"/>
      <c r="D10" s="60"/>
      <c r="E10" s="68" t="s">
        <v>180</v>
      </c>
      <c r="F10" s="68"/>
      <c r="G10" s="60"/>
      <c r="H10" s="69" t="s">
        <v>260</v>
      </c>
      <c r="I10" s="89"/>
      <c r="J10" s="31"/>
    </row>
    <row r="11" spans="1:10" ht="12.75">
      <c r="A11" s="87"/>
      <c r="B11" s="88"/>
      <c r="C11" s="88"/>
      <c r="D11" s="88"/>
      <c r="E11" s="88"/>
      <c r="F11" s="88"/>
      <c r="G11" s="88"/>
      <c r="H11" s="88"/>
      <c r="I11" s="90"/>
      <c r="J11" s="31"/>
    </row>
    <row r="12" spans="1:9" ht="23.25" customHeight="1">
      <c r="A12" s="91" t="s">
        <v>219</v>
      </c>
      <c r="B12" s="92"/>
      <c r="C12" s="92"/>
      <c r="D12" s="92"/>
      <c r="E12" s="92"/>
      <c r="F12" s="92"/>
      <c r="G12" s="92"/>
      <c r="H12" s="92"/>
      <c r="I12" s="92"/>
    </row>
    <row r="13" spans="1:10" ht="26.25" customHeight="1">
      <c r="A13" s="41" t="s">
        <v>220</v>
      </c>
      <c r="B13" s="93" t="s">
        <v>231</v>
      </c>
      <c r="C13" s="94"/>
      <c r="D13" s="41" t="s">
        <v>234</v>
      </c>
      <c r="E13" s="93" t="s">
        <v>243</v>
      </c>
      <c r="F13" s="94"/>
      <c r="G13" s="41" t="s">
        <v>244</v>
      </c>
      <c r="H13" s="93" t="s">
        <v>261</v>
      </c>
      <c r="I13" s="94"/>
      <c r="J13" s="31"/>
    </row>
    <row r="14" spans="1:10" ht="15" customHeight="1">
      <c r="A14" s="42" t="s">
        <v>221</v>
      </c>
      <c r="B14" s="45" t="s">
        <v>232</v>
      </c>
      <c r="C14" s="48">
        <f>SUM('výkaz výměr'!R12:R68)</f>
        <v>0</v>
      </c>
      <c r="D14" s="95" t="s">
        <v>235</v>
      </c>
      <c r="E14" s="96"/>
      <c r="F14" s="48">
        <v>0</v>
      </c>
      <c r="G14" s="95" t="s">
        <v>245</v>
      </c>
      <c r="H14" s="96"/>
      <c r="I14" s="48">
        <v>0</v>
      </c>
      <c r="J14" s="31"/>
    </row>
    <row r="15" spans="1:10" ht="15" customHeight="1">
      <c r="A15" s="43"/>
      <c r="B15" s="45" t="s">
        <v>181</v>
      </c>
      <c r="C15" s="48">
        <f>SUM('výkaz výměr'!S12:S68)</f>
        <v>0</v>
      </c>
      <c r="D15" s="95" t="s">
        <v>236</v>
      </c>
      <c r="E15" s="96"/>
      <c r="F15" s="48">
        <v>0</v>
      </c>
      <c r="G15" s="95" t="s">
        <v>246</v>
      </c>
      <c r="H15" s="96"/>
      <c r="I15" s="48">
        <v>0</v>
      </c>
      <c r="J15" s="31"/>
    </row>
    <row r="16" spans="1:10" ht="15" customHeight="1">
      <c r="A16" s="42" t="s">
        <v>222</v>
      </c>
      <c r="B16" s="45" t="s">
        <v>232</v>
      </c>
      <c r="C16" s="48">
        <f>SUM('výkaz výměr'!T12:T68)</f>
        <v>0</v>
      </c>
      <c r="D16" s="95" t="s">
        <v>237</v>
      </c>
      <c r="E16" s="96"/>
      <c r="F16" s="48">
        <v>0</v>
      </c>
      <c r="G16" s="95" t="s">
        <v>247</v>
      </c>
      <c r="H16" s="96"/>
      <c r="I16" s="48">
        <v>0</v>
      </c>
      <c r="J16" s="31"/>
    </row>
    <row r="17" spans="1:10" ht="15" customHeight="1">
      <c r="A17" s="43"/>
      <c r="B17" s="45" t="s">
        <v>181</v>
      </c>
      <c r="C17" s="48">
        <f>SUM('výkaz výměr'!U12:U68)</f>
        <v>0</v>
      </c>
      <c r="D17" s="95"/>
      <c r="E17" s="96"/>
      <c r="F17" s="49"/>
      <c r="G17" s="95" t="s">
        <v>248</v>
      </c>
      <c r="H17" s="96"/>
      <c r="I17" s="48">
        <v>0</v>
      </c>
      <c r="J17" s="31"/>
    </row>
    <row r="18" spans="1:10" ht="15" customHeight="1">
      <c r="A18" s="42" t="s">
        <v>223</v>
      </c>
      <c r="B18" s="45" t="s">
        <v>232</v>
      </c>
      <c r="C18" s="48">
        <f>SUM('výkaz výměr'!V12:V68)</f>
        <v>0</v>
      </c>
      <c r="D18" s="95"/>
      <c r="E18" s="96"/>
      <c r="F18" s="49"/>
      <c r="G18" s="95" t="s">
        <v>249</v>
      </c>
      <c r="H18" s="96"/>
      <c r="I18" s="48">
        <v>0</v>
      </c>
      <c r="J18" s="31"/>
    </row>
    <row r="19" spans="1:10" ht="15" customHeight="1">
      <c r="A19" s="43"/>
      <c r="B19" s="45" t="s">
        <v>181</v>
      </c>
      <c r="C19" s="48">
        <f>SUM('výkaz výměr'!W12:W68)</f>
        <v>0</v>
      </c>
      <c r="D19" s="95"/>
      <c r="E19" s="96"/>
      <c r="F19" s="49"/>
      <c r="G19" s="95" t="s">
        <v>250</v>
      </c>
      <c r="H19" s="96"/>
      <c r="I19" s="48">
        <v>0</v>
      </c>
      <c r="J19" s="31"/>
    </row>
    <row r="20" spans="1:10" ht="15" customHeight="1">
      <c r="A20" s="97" t="s">
        <v>152</v>
      </c>
      <c r="B20" s="98"/>
      <c r="C20" s="48">
        <f>SUM('výkaz výměr'!X12:X68)</f>
        <v>0</v>
      </c>
      <c r="D20" s="95"/>
      <c r="E20" s="96"/>
      <c r="F20" s="49"/>
      <c r="G20" s="95"/>
      <c r="H20" s="96"/>
      <c r="I20" s="49"/>
      <c r="J20" s="31"/>
    </row>
    <row r="21" spans="1:10" ht="15" customHeight="1">
      <c r="A21" s="97" t="s">
        <v>224</v>
      </c>
      <c r="B21" s="98"/>
      <c r="C21" s="48">
        <f>SUM('výkaz výměr'!P12:P68)</f>
        <v>0</v>
      </c>
      <c r="D21" s="95"/>
      <c r="E21" s="96"/>
      <c r="F21" s="49"/>
      <c r="G21" s="95"/>
      <c r="H21" s="96"/>
      <c r="I21" s="49"/>
      <c r="J21" s="31"/>
    </row>
    <row r="22" spans="1:10" ht="16.5" customHeight="1">
      <c r="A22" s="97" t="s">
        <v>225</v>
      </c>
      <c r="B22" s="98"/>
      <c r="C22" s="48">
        <f>SUM(C14:C21)</f>
        <v>0</v>
      </c>
      <c r="D22" s="97" t="s">
        <v>238</v>
      </c>
      <c r="E22" s="98"/>
      <c r="F22" s="48">
        <f>SUM(F14:F21)</f>
        <v>0</v>
      </c>
      <c r="G22" s="97" t="s">
        <v>251</v>
      </c>
      <c r="H22" s="98"/>
      <c r="I22" s="48">
        <f>SUM(I14:I21)</f>
        <v>0</v>
      </c>
      <c r="J22" s="31"/>
    </row>
    <row r="23" spans="1:10" ht="15" customHeight="1">
      <c r="A23" s="8"/>
      <c r="B23" s="8"/>
      <c r="C23" s="46"/>
      <c r="D23" s="97" t="s">
        <v>239</v>
      </c>
      <c r="E23" s="98"/>
      <c r="F23" s="50">
        <v>0</v>
      </c>
      <c r="G23" s="97" t="s">
        <v>252</v>
      </c>
      <c r="H23" s="98"/>
      <c r="I23" s="48">
        <v>0</v>
      </c>
      <c r="J23" s="31"/>
    </row>
    <row r="24" spans="4:10" ht="15" customHeight="1">
      <c r="D24" s="8"/>
      <c r="E24" s="8"/>
      <c r="F24" s="51"/>
      <c r="G24" s="97" t="s">
        <v>253</v>
      </c>
      <c r="H24" s="98"/>
      <c r="I24" s="48">
        <v>0</v>
      </c>
      <c r="J24" s="31"/>
    </row>
    <row r="25" spans="6:10" ht="15" customHeight="1">
      <c r="F25" s="52"/>
      <c r="G25" s="97" t="s">
        <v>254</v>
      </c>
      <c r="H25" s="98"/>
      <c r="I25" s="48">
        <v>0</v>
      </c>
      <c r="J25" s="31"/>
    </row>
    <row r="26" spans="1:9" ht="12.75">
      <c r="A26" s="40"/>
      <c r="B26" s="40"/>
      <c r="C26" s="40"/>
      <c r="G26" s="8"/>
      <c r="H26" s="8"/>
      <c r="I26" s="8"/>
    </row>
    <row r="27" spans="1:9" ht="15" customHeight="1">
      <c r="A27" s="99" t="s">
        <v>226</v>
      </c>
      <c r="B27" s="100"/>
      <c r="C27" s="53">
        <f>SUM('výkaz výměr'!Z12:Z68)</f>
        <v>0</v>
      </c>
      <c r="D27" s="47"/>
      <c r="E27" s="40"/>
      <c r="F27" s="40"/>
      <c r="G27" s="40"/>
      <c r="H27" s="40"/>
      <c r="I27" s="40"/>
    </row>
    <row r="28" spans="1:10" ht="15" customHeight="1">
      <c r="A28" s="99" t="s">
        <v>227</v>
      </c>
      <c r="B28" s="100"/>
      <c r="C28" s="53">
        <f>SUM('výkaz výměr'!AA12:AA68)</f>
        <v>0</v>
      </c>
      <c r="D28" s="99" t="s">
        <v>240</v>
      </c>
      <c r="E28" s="100"/>
      <c r="F28" s="53">
        <f>ROUND(C28*(15/100),2)</f>
        <v>0</v>
      </c>
      <c r="G28" s="99" t="s">
        <v>255</v>
      </c>
      <c r="H28" s="100"/>
      <c r="I28" s="53">
        <f>SUM(C27:C29)</f>
        <v>0</v>
      </c>
      <c r="J28" s="31"/>
    </row>
    <row r="29" spans="1:10" ht="15" customHeight="1">
      <c r="A29" s="99" t="s">
        <v>228</v>
      </c>
      <c r="B29" s="100"/>
      <c r="C29" s="53">
        <f>SUM('výkaz výměr'!AB12:AB68)+(F22+I22+F23+I23+I24+I25)</f>
        <v>0</v>
      </c>
      <c r="D29" s="99" t="s">
        <v>241</v>
      </c>
      <c r="E29" s="100"/>
      <c r="F29" s="53">
        <f>ROUND(C29*(21/100),2)</f>
        <v>0</v>
      </c>
      <c r="G29" s="99" t="s">
        <v>256</v>
      </c>
      <c r="H29" s="100"/>
      <c r="I29" s="53">
        <f>SUM(F28:F29)+I28</f>
        <v>0</v>
      </c>
      <c r="J29" s="31"/>
    </row>
    <row r="30" spans="1:9" ht="12.75">
      <c r="A30" s="44"/>
      <c r="B30" s="44"/>
      <c r="C30" s="44"/>
      <c r="D30" s="44"/>
      <c r="E30" s="44"/>
      <c r="F30" s="44"/>
      <c r="G30" s="44"/>
      <c r="H30" s="44"/>
      <c r="I30" s="44"/>
    </row>
    <row r="31" spans="1:10" ht="14.25" customHeight="1">
      <c r="A31" s="101" t="s">
        <v>229</v>
      </c>
      <c r="B31" s="102"/>
      <c r="C31" s="103"/>
      <c r="D31" s="101" t="s">
        <v>242</v>
      </c>
      <c r="E31" s="102"/>
      <c r="F31" s="103"/>
      <c r="G31" s="101" t="s">
        <v>257</v>
      </c>
      <c r="H31" s="102"/>
      <c r="I31" s="103"/>
      <c r="J31" s="32"/>
    </row>
    <row r="32" spans="1:10" ht="14.25" customHeight="1">
      <c r="A32" s="104"/>
      <c r="B32" s="105"/>
      <c r="C32" s="106"/>
      <c r="D32" s="104"/>
      <c r="E32" s="105"/>
      <c r="F32" s="106"/>
      <c r="G32" s="104"/>
      <c r="H32" s="105"/>
      <c r="I32" s="106"/>
      <c r="J32" s="32"/>
    </row>
    <row r="33" spans="1:10" ht="14.25" customHeight="1">
      <c r="A33" s="104"/>
      <c r="B33" s="105"/>
      <c r="C33" s="106"/>
      <c r="D33" s="104"/>
      <c r="E33" s="105"/>
      <c r="F33" s="106"/>
      <c r="G33" s="104"/>
      <c r="H33" s="105"/>
      <c r="I33" s="106"/>
      <c r="J33" s="32"/>
    </row>
    <row r="34" spans="1:10" ht="14.25" customHeight="1">
      <c r="A34" s="104"/>
      <c r="B34" s="105"/>
      <c r="C34" s="106"/>
      <c r="D34" s="104"/>
      <c r="E34" s="105"/>
      <c r="F34" s="106"/>
      <c r="G34" s="104"/>
      <c r="H34" s="105"/>
      <c r="I34" s="106"/>
      <c r="J34" s="32"/>
    </row>
    <row r="35" spans="1:10" ht="14.25" customHeight="1">
      <c r="A35" s="107" t="s">
        <v>230</v>
      </c>
      <c r="B35" s="108"/>
      <c r="C35" s="109"/>
      <c r="D35" s="107" t="s">
        <v>230</v>
      </c>
      <c r="E35" s="108"/>
      <c r="F35" s="109"/>
      <c r="G35" s="107" t="s">
        <v>230</v>
      </c>
      <c r="H35" s="108"/>
      <c r="I35" s="109"/>
      <c r="J35" s="32"/>
    </row>
    <row r="36" spans="1:9" ht="11.25" customHeight="1">
      <c r="A36" s="39" t="s">
        <v>48</v>
      </c>
      <c r="B36" s="38"/>
      <c r="C36" s="38"/>
      <c r="D36" s="38"/>
      <c r="E36" s="38"/>
      <c r="F36" s="38"/>
      <c r="G36" s="38"/>
      <c r="H36" s="38"/>
      <c r="I36" s="38"/>
    </row>
    <row r="37" spans="1:9" ht="409.5" customHeight="1" hidden="1">
      <c r="A37" s="68"/>
      <c r="B37" s="60"/>
      <c r="C37" s="60"/>
      <c r="D37" s="60"/>
      <c r="E37" s="60"/>
      <c r="F37" s="60"/>
      <c r="G37" s="60"/>
      <c r="H37" s="60"/>
      <c r="I37" s="60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2017-09-19T06:21:54Z</cp:lastPrinted>
  <dcterms:created xsi:type="dcterms:W3CDTF">2018-02-21T09:32:48Z</dcterms:created>
  <dcterms:modified xsi:type="dcterms:W3CDTF">2018-02-21T09:35:12Z</dcterms:modified>
  <cp:category/>
  <cp:version/>
  <cp:contentType/>
  <cp:contentStatus/>
</cp:coreProperties>
</file>