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660" windowHeight="5490" activeTab="0"/>
  </bookViews>
  <sheets>
    <sheet name="Výkaz výměr" sheetId="1" r:id="rId1"/>
    <sheet name="Krycí list rozpočtu" sheetId="2" r:id="rId2"/>
  </sheets>
  <definedNames/>
  <calcPr fullCalcOnLoad="1"/>
</workbook>
</file>

<file path=xl/sharedStrings.xml><?xml version="1.0" encoding="utf-8"?>
<sst xmlns="http://schemas.openxmlformats.org/spreadsheetml/2006/main" count="321" uniqueCount="176">
  <si>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</si>
  <si>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</si>
  <si>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</si>
  <si>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</si>
  <si>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</si>
  <si>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</si>
  <si>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</si>
  <si>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</si>
  <si>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</si>
  <si>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</si>
  <si>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</si>
  <si>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</si>
  <si>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</si>
  <si>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</si>
  <si>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</si>
  <si>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</si>
  <si>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</si>
  <si>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</si>
  <si>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</si>
  <si>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</si>
  <si>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</si>
  <si>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</si>
  <si>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</si>
  <si>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</si>
  <si>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Poznámka:</t>
  </si>
  <si>
    <t>Objekt</t>
  </si>
  <si>
    <t>Kód</t>
  </si>
  <si>
    <t>113108305R00</t>
  </si>
  <si>
    <t>113108310R00</t>
  </si>
  <si>
    <t>113107535R00</t>
  </si>
  <si>
    <t>113151212R00</t>
  </si>
  <si>
    <t>181101102R00</t>
  </si>
  <si>
    <t>56</t>
  </si>
  <si>
    <t>564831111R00</t>
  </si>
  <si>
    <t>564762111R00</t>
  </si>
  <si>
    <t>565151111RT3</t>
  </si>
  <si>
    <t>57</t>
  </si>
  <si>
    <t>573211111R00</t>
  </si>
  <si>
    <t>577141122RT3</t>
  </si>
  <si>
    <t>572753111R00</t>
  </si>
  <si>
    <t>577142112RT2</t>
  </si>
  <si>
    <t>89</t>
  </si>
  <si>
    <t>899431111R00</t>
  </si>
  <si>
    <t>93</t>
  </si>
  <si>
    <t>938908411R00</t>
  </si>
  <si>
    <t>H22</t>
  </si>
  <si>
    <t>998225111R00</t>
  </si>
  <si>
    <t>S</t>
  </si>
  <si>
    <t>979087212R00</t>
  </si>
  <si>
    <t>979082317R00</t>
  </si>
  <si>
    <t>979990001R00</t>
  </si>
  <si>
    <t>Bernartice</t>
  </si>
  <si>
    <t>Zkrácený popis</t>
  </si>
  <si>
    <t>Rozměry</t>
  </si>
  <si>
    <t>Přípravné a přidružené práce</t>
  </si>
  <si>
    <t>Odstranění asfaltové vrstvy pl.do 50 m2, tl. 5 cm</t>
  </si>
  <si>
    <t>Odstranění asfaltové vrstvy pl. do 50 m2, tl.10 cm</t>
  </si>
  <si>
    <t>Odstranění podkladu pl. 50 m2,kam.drcené tl.35 cm</t>
  </si>
  <si>
    <t>Fréz.živič.krytu nad 500 m2, bez překážek, tl.3 cm</t>
  </si>
  <si>
    <t>Povrchové úpravy terénu</t>
  </si>
  <si>
    <t>Úprava pláně v zářezech v hor. 1-4, se zhutněním</t>
  </si>
  <si>
    <t>Podkladní vrstvy komunikací, letišť a ploch</t>
  </si>
  <si>
    <t>Podklad ze štěrkodrti po zhutnění tloušťky 10 cm</t>
  </si>
  <si>
    <t>Podklad z kam.drceného 32-63 s výplň.kamen. 20 cm</t>
  </si>
  <si>
    <t>Podklad z obal kam.ACP 16+,ACP 22+,do 3 m,tl. 7 cm</t>
  </si>
  <si>
    <t>Kryty pozemních komunikací, letišť a ploch z kameniva nebo živičné</t>
  </si>
  <si>
    <t>Postřik živičný spojovací z asfaltu 0,5-0,7 kg/m2</t>
  </si>
  <si>
    <t>Beton asfalt. ACL 16+ ložný, š. do 3 m, tl. 5 cm</t>
  </si>
  <si>
    <t>Vyrovnání povrchu krytů asfaltovým betonem</t>
  </si>
  <si>
    <t>Beton asfaltový ACO 11+, ACO 16+, nad 3 m, tl.5 cm</t>
  </si>
  <si>
    <t>Ostatní konstrukce a práce na trubním vedení</t>
  </si>
  <si>
    <t>Výšková úprava do 20 cm, zvýšení krytu šoupěte</t>
  </si>
  <si>
    <t>Různé dokončovací konstrukce a práce inženýrských staveb</t>
  </si>
  <si>
    <t>Očištění povrchu krytu saponátovým roztokem</t>
  </si>
  <si>
    <t>Komunikace pozemní a letiště</t>
  </si>
  <si>
    <t>Přesun hmot, pozemní komunikace, kryt živičný</t>
  </si>
  <si>
    <t>Přesuny sutí</t>
  </si>
  <si>
    <t>Nakládání suti na dopravní prostředky - komunikace</t>
  </si>
  <si>
    <t>Vodorovná doprava suti a hmot po suchu do 5000 m</t>
  </si>
  <si>
    <t>Poplatek za skládku stavební suti</t>
  </si>
  <si>
    <t>Doba výstavby:</t>
  </si>
  <si>
    <t>Začátek výstavby:</t>
  </si>
  <si>
    <t>Konec výstavby:</t>
  </si>
  <si>
    <t>Zpracováno dne:</t>
  </si>
  <si>
    <t>M.j.</t>
  </si>
  <si>
    <t>m2</t>
  </si>
  <si>
    <t>t</t>
  </si>
  <si>
    <t>kus</t>
  </si>
  <si>
    <t>Množství</t>
  </si>
  <si>
    <t> </t>
  </si>
  <si>
    <t>Jednot.</t>
  </si>
  <si>
    <t>cena (Kč)</t>
  </si>
  <si>
    <t>Objednatel:</t>
  </si>
  <si>
    <t>Projektant:</t>
  </si>
  <si>
    <t>Zhotovitel:</t>
  </si>
  <si>
    <t>Zpracoval:</t>
  </si>
  <si>
    <t>Náklady (Kč)</t>
  </si>
  <si>
    <t>Dodávka</t>
  </si>
  <si>
    <t>Celkem:</t>
  </si>
  <si>
    <t>Montáž</t>
  </si>
  <si>
    <t>Celkem</t>
  </si>
  <si>
    <t>Hmotnost (t)</t>
  </si>
  <si>
    <t>Cenová</t>
  </si>
  <si>
    <t>soustava</t>
  </si>
  <si>
    <t>RTS II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</si>
  <si>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</si>
  <si>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</si>
  <si>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</si>
  <si>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</si>
  <si>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</si>
  <si>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</si>
  <si>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</si>
  <si>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</si>
  <si>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</si>
  <si>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11_</t>
  </si>
  <si>
    <t>18_</t>
  </si>
  <si>
    <t>56_</t>
  </si>
  <si>
    <t>57_</t>
  </si>
  <si>
    <t>89_</t>
  </si>
  <si>
    <t>93_</t>
  </si>
  <si>
    <t>H22_</t>
  </si>
  <si>
    <t>S_</t>
  </si>
  <si>
    <t>1_</t>
  </si>
  <si>
    <t>5_</t>
  </si>
  <si>
    <t>8_</t>
  </si>
  <si>
    <t>9_</t>
  </si>
  <si>
    <t>_</t>
  </si>
  <si>
    <t>MAT</t>
  </si>
  <si>
    <t>WORK</t>
  </si>
  <si>
    <t>CELK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</si>
  <si>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</si>
  <si>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</si>
  <si>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</si>
  <si>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</si>
  <si>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</si>
  <si>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</si>
  <si>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</si>
  <si>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</si>
  <si>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</si>
  <si>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</si>
  <si>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</si>
  <si>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</si>
  <si>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</si>
  <si>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</si>
  <si>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</si>
  <si>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</si>
  <si>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</si>
  <si>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</si>
  <si>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</si>
  <si>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</si>
  <si>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</si>
  <si>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</si>
  <si>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</si>
  <si>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</si>
  <si>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</si>
  <si>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</si>
  <si>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</si>
  <si>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</si>
  <si>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</si>
  <si>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</si>
  <si>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</si>
  <si>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</si>
  <si>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</si>
  <si>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</si>
  <si>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</si>
  <si>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</si>
  <si>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</si>
  <si>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</si>
  <si>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</si>
  <si>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</si>
  <si>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</si>
  <si>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</si>
  <si>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</si>
  <si>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</si>
  <si>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Výkaz výměr</t>
  </si>
  <si>
    <t>Oprava místní komunikace Náměstí - Na kopečku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</si>
</sst>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</numFmts>
  <fonts count="45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i/>
      <sz val="8"/>
      <color indexed="8"/>
      <name val="Arial"/>
      <family val="0"/>
    </font>
    <font>
      <b/>
      <sz val="10"/>
      <color indexed="56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0" fillId="20" borderId="0" applyNumberFormat="0" applyBorder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03">
    <xf numFmtId="0" fontId="1" fillId="0" borderId="0" xfId="0" applyFont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4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9" fontId="4" fillId="33" borderId="0" xfId="0" applyNumberFormat="1" applyFont="1" applyFill="1" applyBorder="1" applyAlignment="1" applyProtection="1">
      <alignment horizontal="left" vertical="center"/>
      <protection/>
    </xf>
    <xf numFmtId="49" fontId="5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/>
    </xf>
    <xf numFmtId="49" fontId="7" fillId="33" borderId="0" xfId="0" applyNumberFormat="1" applyFont="1" applyFill="1" applyBorder="1" applyAlignment="1" applyProtection="1">
      <alignment horizontal="left" vertical="center"/>
      <protection/>
    </xf>
    <xf numFmtId="49" fontId="3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0" xfId="0" applyNumberFormat="1" applyFont="1" applyFill="1" applyBorder="1" applyAlignment="1" applyProtection="1">
      <alignment horizontal="center" vertical="center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7" fillId="33" borderId="12" xfId="0" applyNumberFormat="1" applyFont="1" applyFill="1" applyBorder="1" applyAlignment="1" applyProtection="1">
      <alignment horizontal="right" vertical="center"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4" fontId="7" fillId="33" borderId="0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6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49" fontId="9" fillId="34" borderId="26" xfId="0" applyNumberFormat="1" applyFont="1" applyFill="1" applyBorder="1" applyAlignment="1" applyProtection="1">
      <alignment horizontal="center" vertical="center"/>
      <protection/>
    </xf>
    <xf numFmtId="49" fontId="10" fillId="0" borderId="27" xfId="0" applyNumberFormat="1" applyFont="1" applyFill="1" applyBorder="1" applyAlignment="1" applyProtection="1">
      <alignment horizontal="left" vertical="center"/>
      <protection/>
    </xf>
    <xf numFmtId="49" fontId="10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49" fontId="1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4" fontId="11" fillId="0" borderId="26" xfId="0" applyNumberFormat="1" applyFont="1" applyFill="1" applyBorder="1" applyAlignment="1" applyProtection="1">
      <alignment horizontal="right" vertical="center"/>
      <protection/>
    </xf>
    <xf numFmtId="49" fontId="11" fillId="0" borderId="26" xfId="0" applyNumberFormat="1" applyFont="1" applyFill="1" applyBorder="1" applyAlignment="1" applyProtection="1">
      <alignment horizontal="right" vertical="center"/>
      <protection/>
    </xf>
    <xf numFmtId="4" fontId="1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32" xfId="0" applyNumberFormat="1" applyFont="1" applyFill="1" applyBorder="1" applyAlignment="1" applyProtection="1">
      <alignment vertical="center"/>
      <protection/>
    </xf>
    <xf numFmtId="0" fontId="1" fillId="0" borderId="33" xfId="0" applyNumberFormat="1" applyFont="1" applyFill="1" applyBorder="1" applyAlignment="1" applyProtection="1">
      <alignment vertical="center"/>
      <protection/>
    </xf>
    <xf numFmtId="4" fontId="10" fillId="34" borderId="34" xfId="0" applyNumberFormat="1" applyFont="1" applyFill="1" applyBorder="1" applyAlignment="1" applyProtection="1">
      <alignment horizontal="right" vertical="center"/>
      <protection/>
    </xf>
    <xf numFmtId="0" fontId="1" fillId="0" borderId="13" xfId="0" applyNumberFormat="1" applyFont="1" applyFill="1" applyBorder="1" applyAlignment="1" applyProtection="1">
      <alignment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8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8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36" xfId="0" applyNumberFormat="1" applyFont="1" applyFill="1" applyBorder="1" applyAlignment="1" applyProtection="1">
      <alignment horizontal="center" vertical="center"/>
      <protection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0" fontId="3" fillId="0" borderId="38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0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 wrapText="1"/>
      <protection/>
    </xf>
    <xf numFmtId="0" fontId="1" fillId="0" borderId="42" xfId="0" applyNumberFormat="1" applyFont="1" applyFill="1" applyBorder="1" applyAlignment="1" applyProtection="1">
      <alignment horizontal="left" vertical="center"/>
      <protection/>
    </xf>
    <xf numFmtId="49" fontId="8" fillId="0" borderId="43" xfId="0" applyNumberFormat="1" applyFont="1" applyFill="1" applyBorder="1" applyAlignment="1" applyProtection="1">
      <alignment horizontal="center" vertical="center"/>
      <protection/>
    </xf>
    <xf numFmtId="0" fontId="8" fillId="0" borderId="43" xfId="0" applyNumberFormat="1" applyFont="1" applyFill="1" applyBorder="1" applyAlignment="1" applyProtection="1">
      <alignment horizontal="center" vertical="center"/>
      <protection/>
    </xf>
    <xf numFmtId="49" fontId="12" fillId="0" borderId="44" xfId="0" applyNumberFormat="1" applyFont="1" applyFill="1" applyBorder="1" applyAlignment="1" applyProtection="1">
      <alignment horizontal="left" vertical="center"/>
      <protection/>
    </xf>
    <xf numFmtId="0" fontId="12" fillId="0" borderId="34" xfId="0" applyNumberFormat="1" applyFont="1" applyFill="1" applyBorder="1" applyAlignment="1" applyProtection="1">
      <alignment horizontal="left" vertical="center"/>
      <protection/>
    </xf>
    <xf numFmtId="49" fontId="11" fillId="0" borderId="44" xfId="0" applyNumberFormat="1" applyFont="1" applyFill="1" applyBorder="1" applyAlignment="1" applyProtection="1">
      <alignment horizontal="left" vertical="center"/>
      <protection/>
    </xf>
    <xf numFmtId="0" fontId="11" fillId="0" borderId="34" xfId="0" applyNumberFormat="1" applyFont="1" applyFill="1" applyBorder="1" applyAlignment="1" applyProtection="1">
      <alignment horizontal="left" vertical="center"/>
      <protection/>
    </xf>
    <xf numFmtId="49" fontId="10" fillId="0" borderId="44" xfId="0" applyNumberFormat="1" applyFont="1" applyFill="1" applyBorder="1" applyAlignment="1" applyProtection="1">
      <alignment horizontal="left" vertical="center"/>
      <protection/>
    </xf>
    <xf numFmtId="0" fontId="10" fillId="0" borderId="34" xfId="0" applyNumberFormat="1" applyFont="1" applyFill="1" applyBorder="1" applyAlignment="1" applyProtection="1">
      <alignment horizontal="left" vertical="center"/>
      <protection/>
    </xf>
    <xf numFmtId="49" fontId="10" fillId="34" borderId="44" xfId="0" applyNumberFormat="1" applyFont="1" applyFill="1" applyBorder="1" applyAlignment="1" applyProtection="1">
      <alignment horizontal="left" vertical="center"/>
      <protection/>
    </xf>
    <xf numFmtId="0" fontId="10" fillId="34" borderId="43" xfId="0" applyNumberFormat="1" applyFont="1" applyFill="1" applyBorder="1" applyAlignment="1" applyProtection="1">
      <alignment horizontal="left" vertical="center"/>
      <protection/>
    </xf>
    <xf numFmtId="49" fontId="11" fillId="0" borderId="45" xfId="0" applyNumberFormat="1" applyFont="1" applyFill="1" applyBorder="1" applyAlignment="1" applyProtection="1">
      <alignment horizontal="left" vertical="center"/>
      <protection/>
    </xf>
    <xf numFmtId="0" fontId="11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46" xfId="0" applyNumberFormat="1" applyFont="1" applyFill="1" applyBorder="1" applyAlignment="1" applyProtection="1">
      <alignment horizontal="left" vertical="center"/>
      <protection/>
    </xf>
    <xf numFmtId="49" fontId="11" fillId="0" borderId="25" xfId="0" applyNumberFormat="1" applyFont="1" applyFill="1" applyBorder="1" applyAlignment="1" applyProtection="1">
      <alignment horizontal="left"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11" fillId="0" borderId="47" xfId="0" applyNumberFormat="1" applyFont="1" applyFill="1" applyBorder="1" applyAlignment="1" applyProtection="1">
      <alignment horizontal="left" vertical="center"/>
      <protection/>
    </xf>
    <xf numFmtId="49" fontId="11" fillId="0" borderId="48" xfId="0" applyNumberFormat="1" applyFont="1" applyFill="1" applyBorder="1" applyAlignment="1" applyProtection="1">
      <alignment horizontal="left" vertical="center"/>
      <protection/>
    </xf>
    <xf numFmtId="0" fontId="11" fillId="0" borderId="40" xfId="0" applyNumberFormat="1" applyFont="1" applyFill="1" applyBorder="1" applyAlignment="1" applyProtection="1">
      <alignment horizontal="left" vertical="center"/>
      <protection/>
    </xf>
    <xf numFmtId="0" fontId="11" fillId="0" borderId="49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180975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334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285750</xdr:colOff>
      <xdr:row>0</xdr:row>
      <xdr:rowOff>885825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40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D2" sqref="D2:D3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46.7109375" style="0" customWidth="1"/>
    <col min="5" max="5" width="4.28125" style="0" customWidth="1"/>
    <col min="6" max="6" width="12.8515625" style="0" customWidth="1"/>
    <col min="7" max="7" width="12.00390625" style="0" customWidth="1"/>
    <col min="8" max="10" width="14.28125" style="0" customWidth="1"/>
    <col min="11" max="13" width="11.7109375" style="0" customWidth="1"/>
    <col min="14" max="24" width="11.57421875" style="0" customWidth="1"/>
    <col min="25" max="62" width="12.140625" style="0" hidden="1" customWidth="1"/>
  </cols>
  <sheetData>
    <row r="1" spans="1:13" ht="72.75" customHeight="1">
      <c r="A1" s="52" t="s">
        <v>174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4" ht="12.75">
      <c r="A2" s="54" t="s">
        <v>0</v>
      </c>
      <c r="B2" s="55"/>
      <c r="C2" s="55"/>
      <c r="D2" s="58" t="s">
        <v>175</v>
      </c>
      <c r="E2" s="60" t="s">
        <v>80</v>
      </c>
      <c r="F2" s="55"/>
      <c r="G2" s="60" t="s">
        <v>5</v>
      </c>
      <c r="H2" s="61" t="s">
        <v>92</v>
      </c>
      <c r="I2" s="62"/>
      <c r="J2" s="55"/>
      <c r="K2" s="55"/>
      <c r="L2" s="55"/>
      <c r="M2" s="63"/>
      <c r="N2" s="28"/>
    </row>
    <row r="3" spans="1:14" ht="12.75">
      <c r="A3" s="56"/>
      <c r="B3" s="57"/>
      <c r="C3" s="57"/>
      <c r="D3" s="59"/>
      <c r="E3" s="57"/>
      <c r="F3" s="57"/>
      <c r="G3" s="57"/>
      <c r="H3" s="57"/>
      <c r="I3" s="57"/>
      <c r="J3" s="57"/>
      <c r="K3" s="57"/>
      <c r="L3" s="57"/>
      <c r="M3" s="64"/>
      <c r="N3" s="28"/>
    </row>
    <row r="4" spans="1:14" ht="12.75">
      <c r="A4" s="65" t="s">
        <v>1</v>
      </c>
      <c r="B4" s="57"/>
      <c r="C4" s="57"/>
      <c r="D4" s="66"/>
      <c r="E4" s="67" t="s">
        <v>81</v>
      </c>
      <c r="F4" s="57"/>
      <c r="G4" s="67"/>
      <c r="H4" s="68" t="s">
        <v>93</v>
      </c>
      <c r="I4" s="66"/>
      <c r="J4" s="57"/>
      <c r="K4" s="57"/>
      <c r="L4" s="57"/>
      <c r="M4" s="64"/>
      <c r="N4" s="28"/>
    </row>
    <row r="5" spans="1:14" ht="12.7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64"/>
      <c r="N5" s="28"/>
    </row>
    <row r="6" spans="1:14" ht="12.75">
      <c r="A6" s="65" t="s">
        <v>2</v>
      </c>
      <c r="B6" s="57"/>
      <c r="C6" s="57"/>
      <c r="D6" s="68" t="s">
        <v>51</v>
      </c>
      <c r="E6" s="67" t="s">
        <v>82</v>
      </c>
      <c r="F6" s="57"/>
      <c r="G6" s="67" t="s">
        <v>89</v>
      </c>
      <c r="H6" s="68" t="s">
        <v>94</v>
      </c>
      <c r="I6" s="66"/>
      <c r="J6" s="57"/>
      <c r="K6" s="57"/>
      <c r="L6" s="57"/>
      <c r="M6" s="64"/>
      <c r="N6" s="28"/>
    </row>
    <row r="7" spans="1:14" ht="12.7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64"/>
      <c r="N7" s="28"/>
    </row>
    <row r="8" spans="1:14" ht="12.75">
      <c r="A8" s="65" t="s">
        <v>3</v>
      </c>
      <c r="B8" s="57"/>
      <c r="C8" s="57"/>
      <c r="D8" s="66"/>
      <c r="E8" s="67" t="s">
        <v>83</v>
      </c>
      <c r="F8" s="57"/>
      <c r="G8" s="67"/>
      <c r="H8" s="68" t="s">
        <v>95</v>
      </c>
      <c r="I8" s="66"/>
      <c r="J8" s="57"/>
      <c r="K8" s="57"/>
      <c r="L8" s="57"/>
      <c r="M8" s="64"/>
      <c r="N8" s="28"/>
    </row>
    <row r="9" spans="1:14" ht="12.75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  <c r="N9" s="28"/>
    </row>
    <row r="10" spans="1:14" ht="12.75">
      <c r="A10" s="1" t="s">
        <v>4</v>
      </c>
      <c r="B10" s="9" t="s">
        <v>25</v>
      </c>
      <c r="C10" s="9" t="s">
        <v>26</v>
      </c>
      <c r="D10" s="9" t="s">
        <v>52</v>
      </c>
      <c r="E10" s="9" t="s">
        <v>84</v>
      </c>
      <c r="F10" s="14" t="s">
        <v>88</v>
      </c>
      <c r="G10" s="17" t="s">
        <v>90</v>
      </c>
      <c r="H10" s="69" t="s">
        <v>96</v>
      </c>
      <c r="I10" s="70"/>
      <c r="J10" s="71"/>
      <c r="K10" s="69" t="s">
        <v>101</v>
      </c>
      <c r="L10" s="71"/>
      <c r="M10" s="24" t="s">
        <v>102</v>
      </c>
      <c r="N10" s="29"/>
    </row>
    <row r="11" spans="1:62" ht="12.75">
      <c r="A11" s="2" t="s">
        <v>5</v>
      </c>
      <c r="B11" s="10" t="s">
        <v>5</v>
      </c>
      <c r="C11" s="10" t="s">
        <v>5</v>
      </c>
      <c r="D11" s="13" t="s">
        <v>53</v>
      </c>
      <c r="E11" s="10" t="s">
        <v>5</v>
      </c>
      <c r="F11" s="10" t="s">
        <v>5</v>
      </c>
      <c r="G11" s="18" t="s">
        <v>91</v>
      </c>
      <c r="H11" s="19" t="s">
        <v>97</v>
      </c>
      <c r="I11" s="20" t="s">
        <v>99</v>
      </c>
      <c r="J11" s="21" t="s">
        <v>100</v>
      </c>
      <c r="K11" s="19" t="s">
        <v>90</v>
      </c>
      <c r="L11" s="21" t="s">
        <v>100</v>
      </c>
      <c r="M11" s="25" t="s">
        <v>103</v>
      </c>
      <c r="N11" s="29"/>
      <c r="Z11" s="23" t="s">
        <v>105</v>
      </c>
      <c r="AA11" s="23" t="s">
        <v>106</v>
      </c>
      <c r="AB11" s="23" t="s">
        <v>107</v>
      </c>
      <c r="AC11" s="23" t="s">
        <v>108</v>
      </c>
      <c r="AD11" s="23" t="s">
        <v>109</v>
      </c>
      <c r="AE11" s="23" t="s">
        <v>110</v>
      </c>
      <c r="AF11" s="23" t="s">
        <v>111</v>
      </c>
      <c r="AG11" s="23" t="s">
        <v>112</v>
      </c>
      <c r="AH11" s="23" t="s">
        <v>113</v>
      </c>
      <c r="BH11" s="23" t="s">
        <v>127</v>
      </c>
      <c r="BI11" s="23" t="s">
        <v>128</v>
      </c>
      <c r="BJ11" s="23" t="s">
        <v>129</v>
      </c>
    </row>
    <row r="12" spans="1:47" ht="12.75">
      <c r="A12" s="3"/>
      <c r="B12" s="11"/>
      <c r="C12" s="11" t="s">
        <v>16</v>
      </c>
      <c r="D12" s="11" t="s">
        <v>54</v>
      </c>
      <c r="E12" s="3" t="s">
        <v>5</v>
      </c>
      <c r="F12" s="3" t="s">
        <v>5</v>
      </c>
      <c r="G12" s="3" t="s">
        <v>5</v>
      </c>
      <c r="H12" s="32">
        <f>SUM(H13:H16)</f>
        <v>0</v>
      </c>
      <c r="I12" s="32">
        <f>SUM(I13:I16)</f>
        <v>0</v>
      </c>
      <c r="J12" s="32">
        <f>SUM(J13:J16)</f>
        <v>0</v>
      </c>
      <c r="K12" s="22"/>
      <c r="L12" s="32">
        <f>SUM(L13:L16)</f>
        <v>120.78</v>
      </c>
      <c r="M12" s="22"/>
      <c r="AI12" s="23"/>
      <c r="AS12" s="33">
        <f>SUM(AJ13:AJ16)</f>
        <v>0</v>
      </c>
      <c r="AT12" s="33">
        <f>SUM(AK13:AK16)</f>
        <v>0</v>
      </c>
      <c r="AU12" s="33">
        <f>SUM(AL13:AL16)</f>
        <v>0</v>
      </c>
    </row>
    <row r="13" spans="1:62" ht="12.75">
      <c r="A13" s="4" t="s">
        <v>6</v>
      </c>
      <c r="B13" s="4"/>
      <c r="C13" s="4" t="s">
        <v>27</v>
      </c>
      <c r="D13" s="4" t="s">
        <v>55</v>
      </c>
      <c r="E13" s="4" t="s">
        <v>85</v>
      </c>
      <c r="F13" s="15">
        <v>60</v>
      </c>
      <c r="G13" s="15"/>
      <c r="H13" s="15">
        <f>F13*AO13</f>
        <v>0</v>
      </c>
      <c r="I13" s="15">
        <f>F13*AP13</f>
        <v>0</v>
      </c>
      <c r="J13" s="15">
        <f>F13*G13</f>
        <v>0</v>
      </c>
      <c r="K13" s="15">
        <v>0.11</v>
      </c>
      <c r="L13" s="15">
        <f>F13*K13</f>
        <v>6.6</v>
      </c>
      <c r="M13" s="26" t="s">
        <v>104</v>
      </c>
      <c r="Z13" s="30">
        <f>IF(AQ13="5",BJ13,0)</f>
        <v>0</v>
      </c>
      <c r="AB13" s="30">
        <f>IF(AQ13="1",BH13,0)</f>
        <v>0</v>
      </c>
      <c r="AC13" s="30">
        <f>IF(AQ13="1",BI13,0)</f>
        <v>0</v>
      </c>
      <c r="AD13" s="30">
        <f>IF(AQ13="7",BH13,0)</f>
        <v>0</v>
      </c>
      <c r="AE13" s="30">
        <f>IF(AQ13="7",BI13,0)</f>
        <v>0</v>
      </c>
      <c r="AF13" s="30">
        <f>IF(AQ13="2",BH13,0)</f>
        <v>0</v>
      </c>
      <c r="AG13" s="30">
        <f>IF(AQ13="2",BI13,0)</f>
        <v>0</v>
      </c>
      <c r="AH13" s="30">
        <f>IF(AQ13="0",BJ13,0)</f>
        <v>0</v>
      </c>
      <c r="AI13" s="23"/>
      <c r="AJ13" s="15">
        <f>IF(AN13=0,J13,0)</f>
        <v>0</v>
      </c>
      <c r="AK13" s="15">
        <f>IF(AN13=15,J13,0)</f>
        <v>0</v>
      </c>
      <c r="AL13" s="15">
        <f>IF(AN13=21,J13,0)</f>
        <v>0</v>
      </c>
      <c r="AN13" s="30">
        <v>21</v>
      </c>
      <c r="AO13" s="30">
        <f>G13*0</f>
        <v>0</v>
      </c>
      <c r="AP13" s="30">
        <f>G13*(1-0)</f>
        <v>0</v>
      </c>
      <c r="AQ13" s="26" t="s">
        <v>6</v>
      </c>
      <c r="AV13" s="30">
        <f>AW13+AX13</f>
        <v>0</v>
      </c>
      <c r="AW13" s="30">
        <f>F13*AO13</f>
        <v>0</v>
      </c>
      <c r="AX13" s="30">
        <f>F13*AP13</f>
        <v>0</v>
      </c>
      <c r="AY13" s="31" t="s">
        <v>114</v>
      </c>
      <c r="AZ13" s="31" t="s">
        <v>122</v>
      </c>
      <c r="BA13" s="23" t="s">
        <v>126</v>
      </c>
      <c r="BC13" s="30">
        <f>AW13+AX13</f>
        <v>0</v>
      </c>
      <c r="BD13" s="30">
        <f>G13/(100-BE13)*100</f>
        <v>0</v>
      </c>
      <c r="BE13" s="30">
        <v>0</v>
      </c>
      <c r="BF13" s="30">
        <f>L13</f>
        <v>6.6</v>
      </c>
      <c r="BH13" s="15">
        <f>F13*AO13</f>
        <v>0</v>
      </c>
      <c r="BI13" s="15">
        <f>F13*AP13</f>
        <v>0</v>
      </c>
      <c r="BJ13" s="15">
        <f>F13*G13</f>
        <v>0</v>
      </c>
    </row>
    <row r="14" spans="1:62" ht="12.75">
      <c r="A14" s="4" t="s">
        <v>7</v>
      </c>
      <c r="B14" s="4"/>
      <c r="C14" s="4" t="s">
        <v>28</v>
      </c>
      <c r="D14" s="4" t="s">
        <v>56</v>
      </c>
      <c r="E14" s="4" t="s">
        <v>85</v>
      </c>
      <c r="F14" s="15">
        <v>60</v>
      </c>
      <c r="G14" s="15"/>
      <c r="H14" s="15">
        <f>F14*AO14</f>
        <v>0</v>
      </c>
      <c r="I14" s="15">
        <f>F14*AP14</f>
        <v>0</v>
      </c>
      <c r="J14" s="15">
        <f>F14*G14</f>
        <v>0</v>
      </c>
      <c r="K14" s="15">
        <v>0.22</v>
      </c>
      <c r="L14" s="15">
        <f>F14*K14</f>
        <v>13.2</v>
      </c>
      <c r="M14" s="26" t="s">
        <v>104</v>
      </c>
      <c r="Z14" s="30">
        <f>IF(AQ14="5",BJ14,0)</f>
        <v>0</v>
      </c>
      <c r="AB14" s="30">
        <f>IF(AQ14="1",BH14,0)</f>
        <v>0</v>
      </c>
      <c r="AC14" s="30">
        <f>IF(AQ14="1",BI14,0)</f>
        <v>0</v>
      </c>
      <c r="AD14" s="30">
        <f>IF(AQ14="7",BH14,0)</f>
        <v>0</v>
      </c>
      <c r="AE14" s="30">
        <f>IF(AQ14="7",BI14,0)</f>
        <v>0</v>
      </c>
      <c r="AF14" s="30">
        <f>IF(AQ14="2",BH14,0)</f>
        <v>0</v>
      </c>
      <c r="AG14" s="30">
        <f>IF(AQ14="2",BI14,0)</f>
        <v>0</v>
      </c>
      <c r="AH14" s="30">
        <f>IF(AQ14="0",BJ14,0)</f>
        <v>0</v>
      </c>
      <c r="AI14" s="23"/>
      <c r="AJ14" s="15">
        <f>IF(AN14=0,J14,0)</f>
        <v>0</v>
      </c>
      <c r="AK14" s="15">
        <f>IF(AN14=15,J14,0)</f>
        <v>0</v>
      </c>
      <c r="AL14" s="15">
        <f>IF(AN14=21,J14,0)</f>
        <v>0</v>
      </c>
      <c r="AN14" s="30">
        <v>21</v>
      </c>
      <c r="AO14" s="30">
        <f>G14*0</f>
        <v>0</v>
      </c>
      <c r="AP14" s="30">
        <f>G14*(1-0)</f>
        <v>0</v>
      </c>
      <c r="AQ14" s="26" t="s">
        <v>6</v>
      </c>
      <c r="AV14" s="30">
        <f>AW14+AX14</f>
        <v>0</v>
      </c>
      <c r="AW14" s="30">
        <f>F14*AO14</f>
        <v>0</v>
      </c>
      <c r="AX14" s="30">
        <f>F14*AP14</f>
        <v>0</v>
      </c>
      <c r="AY14" s="31" t="s">
        <v>114</v>
      </c>
      <c r="AZ14" s="31" t="s">
        <v>122</v>
      </c>
      <c r="BA14" s="23" t="s">
        <v>126</v>
      </c>
      <c r="BC14" s="30">
        <f>AW14+AX14</f>
        <v>0</v>
      </c>
      <c r="BD14" s="30">
        <f>G14/(100-BE14)*100</f>
        <v>0</v>
      </c>
      <c r="BE14" s="30">
        <v>0</v>
      </c>
      <c r="BF14" s="30">
        <f>L14</f>
        <v>13.2</v>
      </c>
      <c r="BH14" s="15">
        <f>F14*AO14</f>
        <v>0</v>
      </c>
      <c r="BI14" s="15">
        <f>F14*AP14</f>
        <v>0</v>
      </c>
      <c r="BJ14" s="15">
        <f>F14*G14</f>
        <v>0</v>
      </c>
    </row>
    <row r="15" spans="1:62" ht="12.75">
      <c r="A15" s="4" t="s">
        <v>8</v>
      </c>
      <c r="B15" s="4"/>
      <c r="C15" s="4" t="s">
        <v>29</v>
      </c>
      <c r="D15" s="4" t="s">
        <v>57</v>
      </c>
      <c r="E15" s="4" t="s">
        <v>85</v>
      </c>
      <c r="F15" s="15">
        <v>60</v>
      </c>
      <c r="G15" s="15"/>
      <c r="H15" s="15">
        <f>F15*AO15</f>
        <v>0</v>
      </c>
      <c r="I15" s="15">
        <f>F15*AP15</f>
        <v>0</v>
      </c>
      <c r="J15" s="15">
        <f>F15*G15</f>
        <v>0</v>
      </c>
      <c r="K15" s="15">
        <v>0.77</v>
      </c>
      <c r="L15" s="15">
        <f>F15*K15</f>
        <v>46.2</v>
      </c>
      <c r="M15" s="26" t="s">
        <v>104</v>
      </c>
      <c r="Z15" s="30">
        <f>IF(AQ15="5",BJ15,0)</f>
        <v>0</v>
      </c>
      <c r="AB15" s="30">
        <f>IF(AQ15="1",BH15,0)</f>
        <v>0</v>
      </c>
      <c r="AC15" s="30">
        <f>IF(AQ15="1",BI15,0)</f>
        <v>0</v>
      </c>
      <c r="AD15" s="30">
        <f>IF(AQ15="7",BH15,0)</f>
        <v>0</v>
      </c>
      <c r="AE15" s="30">
        <f>IF(AQ15="7",BI15,0)</f>
        <v>0</v>
      </c>
      <c r="AF15" s="30">
        <f>IF(AQ15="2",BH15,0)</f>
        <v>0</v>
      </c>
      <c r="AG15" s="30">
        <f>IF(AQ15="2",BI15,0)</f>
        <v>0</v>
      </c>
      <c r="AH15" s="30">
        <f>IF(AQ15="0",BJ15,0)</f>
        <v>0</v>
      </c>
      <c r="AI15" s="23"/>
      <c r="AJ15" s="15">
        <f>IF(AN15=0,J15,0)</f>
        <v>0</v>
      </c>
      <c r="AK15" s="15">
        <f>IF(AN15=15,J15,0)</f>
        <v>0</v>
      </c>
      <c r="AL15" s="15">
        <f>IF(AN15=21,J15,0)</f>
        <v>0</v>
      </c>
      <c r="AN15" s="30">
        <v>21</v>
      </c>
      <c r="AO15" s="30">
        <f>G15*0</f>
        <v>0</v>
      </c>
      <c r="AP15" s="30">
        <f>G15*(1-0)</f>
        <v>0</v>
      </c>
      <c r="AQ15" s="26" t="s">
        <v>6</v>
      </c>
      <c r="AV15" s="30">
        <f>AW15+AX15</f>
        <v>0</v>
      </c>
      <c r="AW15" s="30">
        <f>F15*AO15</f>
        <v>0</v>
      </c>
      <c r="AX15" s="30">
        <f>F15*AP15</f>
        <v>0</v>
      </c>
      <c r="AY15" s="31" t="s">
        <v>114</v>
      </c>
      <c r="AZ15" s="31" t="s">
        <v>122</v>
      </c>
      <c r="BA15" s="23" t="s">
        <v>126</v>
      </c>
      <c r="BC15" s="30">
        <f>AW15+AX15</f>
        <v>0</v>
      </c>
      <c r="BD15" s="30">
        <f>G15/(100-BE15)*100</f>
        <v>0</v>
      </c>
      <c r="BE15" s="30">
        <v>0</v>
      </c>
      <c r="BF15" s="30">
        <f>L15</f>
        <v>46.2</v>
      </c>
      <c r="BH15" s="15">
        <f>F15*AO15</f>
        <v>0</v>
      </c>
      <c r="BI15" s="15">
        <f>F15*AP15</f>
        <v>0</v>
      </c>
      <c r="BJ15" s="15">
        <f>F15*G15</f>
        <v>0</v>
      </c>
    </row>
    <row r="16" spans="1:62" ht="12.75">
      <c r="A16" s="4" t="s">
        <v>9</v>
      </c>
      <c r="B16" s="4"/>
      <c r="C16" s="4" t="s">
        <v>30</v>
      </c>
      <c r="D16" s="4" t="s">
        <v>58</v>
      </c>
      <c r="E16" s="4" t="s">
        <v>85</v>
      </c>
      <c r="F16" s="15">
        <v>830</v>
      </c>
      <c r="G16" s="15"/>
      <c r="H16" s="15">
        <f>F16*AO16</f>
        <v>0</v>
      </c>
      <c r="I16" s="15">
        <f>F16*AP16</f>
        <v>0</v>
      </c>
      <c r="J16" s="15">
        <f>F16*G16</f>
        <v>0</v>
      </c>
      <c r="K16" s="15">
        <v>0.066</v>
      </c>
      <c r="L16" s="15">
        <f>F16*K16</f>
        <v>54.78</v>
      </c>
      <c r="M16" s="26" t="s">
        <v>104</v>
      </c>
      <c r="Z16" s="30">
        <f>IF(AQ16="5",BJ16,0)</f>
        <v>0</v>
      </c>
      <c r="AB16" s="30">
        <f>IF(AQ16="1",BH16,0)</f>
        <v>0</v>
      </c>
      <c r="AC16" s="30">
        <f>IF(AQ16="1",BI16,0)</f>
        <v>0</v>
      </c>
      <c r="AD16" s="30">
        <f>IF(AQ16="7",BH16,0)</f>
        <v>0</v>
      </c>
      <c r="AE16" s="30">
        <f>IF(AQ16="7",BI16,0)</f>
        <v>0</v>
      </c>
      <c r="AF16" s="30">
        <f>IF(AQ16="2",BH16,0)</f>
        <v>0</v>
      </c>
      <c r="AG16" s="30">
        <f>IF(AQ16="2",BI16,0)</f>
        <v>0</v>
      </c>
      <c r="AH16" s="30">
        <f>IF(AQ16="0",BJ16,0)</f>
        <v>0</v>
      </c>
      <c r="AI16" s="23"/>
      <c r="AJ16" s="15">
        <f>IF(AN16=0,J16,0)</f>
        <v>0</v>
      </c>
      <c r="AK16" s="15">
        <f>IF(AN16=15,J16,0)</f>
        <v>0</v>
      </c>
      <c r="AL16" s="15">
        <f>IF(AN16=21,J16,0)</f>
        <v>0</v>
      </c>
      <c r="AN16" s="30">
        <v>21</v>
      </c>
      <c r="AO16" s="30">
        <f>G16*0</f>
        <v>0</v>
      </c>
      <c r="AP16" s="30">
        <f>G16*(1-0)</f>
        <v>0</v>
      </c>
      <c r="AQ16" s="26" t="s">
        <v>6</v>
      </c>
      <c r="AV16" s="30">
        <f>AW16+AX16</f>
        <v>0</v>
      </c>
      <c r="AW16" s="30">
        <f>F16*AO16</f>
        <v>0</v>
      </c>
      <c r="AX16" s="30">
        <f>F16*AP16</f>
        <v>0</v>
      </c>
      <c r="AY16" s="31" t="s">
        <v>114</v>
      </c>
      <c r="AZ16" s="31" t="s">
        <v>122</v>
      </c>
      <c r="BA16" s="23" t="s">
        <v>126</v>
      </c>
      <c r="BC16" s="30">
        <f>AW16+AX16</f>
        <v>0</v>
      </c>
      <c r="BD16" s="30">
        <f>G16/(100-BE16)*100</f>
        <v>0</v>
      </c>
      <c r="BE16" s="30">
        <v>0</v>
      </c>
      <c r="BF16" s="30">
        <f>L16</f>
        <v>54.78</v>
      </c>
      <c r="BH16" s="15">
        <f>F16*AO16</f>
        <v>0</v>
      </c>
      <c r="BI16" s="15">
        <f>F16*AP16</f>
        <v>0</v>
      </c>
      <c r="BJ16" s="15">
        <f>F16*G16</f>
        <v>0</v>
      </c>
    </row>
    <row r="17" spans="1:47" ht="12.75">
      <c r="A17" s="5"/>
      <c r="B17" s="12"/>
      <c r="C17" s="12" t="s">
        <v>23</v>
      </c>
      <c r="D17" s="12" t="s">
        <v>59</v>
      </c>
      <c r="E17" s="5" t="s">
        <v>5</v>
      </c>
      <c r="F17" s="5" t="s">
        <v>5</v>
      </c>
      <c r="G17" s="5" t="s">
        <v>5</v>
      </c>
      <c r="H17" s="33">
        <f>SUM(H18:H18)</f>
        <v>0</v>
      </c>
      <c r="I17" s="33">
        <f>SUM(I18:I18)</f>
        <v>0</v>
      </c>
      <c r="J17" s="33">
        <f>SUM(J18:J18)</f>
        <v>0</v>
      </c>
      <c r="K17" s="23"/>
      <c r="L17" s="33">
        <f>SUM(L18:L18)</f>
        <v>0</v>
      </c>
      <c r="M17" s="23"/>
      <c r="AI17" s="23"/>
      <c r="AS17" s="33">
        <f>SUM(AJ18:AJ18)</f>
        <v>0</v>
      </c>
      <c r="AT17" s="33">
        <f>SUM(AK18:AK18)</f>
        <v>0</v>
      </c>
      <c r="AU17" s="33">
        <f>SUM(AL18:AL18)</f>
        <v>0</v>
      </c>
    </row>
    <row r="18" spans="1:62" ht="12.75">
      <c r="A18" s="4" t="s">
        <v>10</v>
      </c>
      <c r="B18" s="4"/>
      <c r="C18" s="4" t="s">
        <v>31</v>
      </c>
      <c r="D18" s="4" t="s">
        <v>60</v>
      </c>
      <c r="E18" s="4" t="s">
        <v>85</v>
      </c>
      <c r="F18" s="15">
        <v>60</v>
      </c>
      <c r="G18" s="15"/>
      <c r="H18" s="15">
        <f>F18*AO18</f>
        <v>0</v>
      </c>
      <c r="I18" s="15">
        <f>F18*AP18</f>
        <v>0</v>
      </c>
      <c r="J18" s="15">
        <f>F18*G18</f>
        <v>0</v>
      </c>
      <c r="K18" s="15">
        <v>0</v>
      </c>
      <c r="L18" s="15">
        <f>F18*K18</f>
        <v>0</v>
      </c>
      <c r="M18" s="26" t="s">
        <v>104</v>
      </c>
      <c r="Z18" s="30">
        <f>IF(AQ18="5",BJ18,0)</f>
        <v>0</v>
      </c>
      <c r="AB18" s="30">
        <f>IF(AQ18="1",BH18,0)</f>
        <v>0</v>
      </c>
      <c r="AC18" s="30">
        <f>IF(AQ18="1",BI18,0)</f>
        <v>0</v>
      </c>
      <c r="AD18" s="30">
        <f>IF(AQ18="7",BH18,0)</f>
        <v>0</v>
      </c>
      <c r="AE18" s="30">
        <f>IF(AQ18="7",BI18,0)</f>
        <v>0</v>
      </c>
      <c r="AF18" s="30">
        <f>IF(AQ18="2",BH18,0)</f>
        <v>0</v>
      </c>
      <c r="AG18" s="30">
        <f>IF(AQ18="2",BI18,0)</f>
        <v>0</v>
      </c>
      <c r="AH18" s="30">
        <f>IF(AQ18="0",BJ18,0)</f>
        <v>0</v>
      </c>
      <c r="AI18" s="23"/>
      <c r="AJ18" s="15">
        <f>IF(AN18=0,J18,0)</f>
        <v>0</v>
      </c>
      <c r="AK18" s="15">
        <f>IF(AN18=15,J18,0)</f>
        <v>0</v>
      </c>
      <c r="AL18" s="15">
        <f>IF(AN18=21,J18,0)</f>
        <v>0</v>
      </c>
      <c r="AN18" s="30">
        <v>21</v>
      </c>
      <c r="AO18" s="30">
        <f>G18*0</f>
        <v>0</v>
      </c>
      <c r="AP18" s="30">
        <f>G18*(1-0)</f>
        <v>0</v>
      </c>
      <c r="AQ18" s="26" t="s">
        <v>6</v>
      </c>
      <c r="AV18" s="30">
        <f>AW18+AX18</f>
        <v>0</v>
      </c>
      <c r="AW18" s="30">
        <f>F18*AO18</f>
        <v>0</v>
      </c>
      <c r="AX18" s="30">
        <f>F18*AP18</f>
        <v>0</v>
      </c>
      <c r="AY18" s="31" t="s">
        <v>115</v>
      </c>
      <c r="AZ18" s="31" t="s">
        <v>122</v>
      </c>
      <c r="BA18" s="23" t="s">
        <v>126</v>
      </c>
      <c r="BC18" s="30">
        <f>AW18+AX18</f>
        <v>0</v>
      </c>
      <c r="BD18" s="30">
        <f>G18/(100-BE18)*100</f>
        <v>0</v>
      </c>
      <c r="BE18" s="30">
        <v>0</v>
      </c>
      <c r="BF18" s="30">
        <f>L18</f>
        <v>0</v>
      </c>
      <c r="BH18" s="15">
        <f>F18*AO18</f>
        <v>0</v>
      </c>
      <c r="BI18" s="15">
        <f>F18*AP18</f>
        <v>0</v>
      </c>
      <c r="BJ18" s="15">
        <f>F18*G18</f>
        <v>0</v>
      </c>
    </row>
    <row r="19" spans="1:47" ht="12.75">
      <c r="A19" s="5"/>
      <c r="B19" s="12"/>
      <c r="C19" s="12" t="s">
        <v>32</v>
      </c>
      <c r="D19" s="12" t="s">
        <v>61</v>
      </c>
      <c r="E19" s="5" t="s">
        <v>5</v>
      </c>
      <c r="F19" s="5" t="s">
        <v>5</v>
      </c>
      <c r="G19" s="5" t="s">
        <v>5</v>
      </c>
      <c r="H19" s="33">
        <f>SUM(H20:H22)</f>
        <v>0</v>
      </c>
      <c r="I19" s="33">
        <f>SUM(I20:I22)</f>
        <v>0</v>
      </c>
      <c r="J19" s="33">
        <f>SUM(J20:J22)</f>
        <v>0</v>
      </c>
      <c r="K19" s="23"/>
      <c r="L19" s="33">
        <f>SUM(L20:L22)</f>
        <v>57.5022</v>
      </c>
      <c r="M19" s="23"/>
      <c r="AI19" s="23"/>
      <c r="AS19" s="33">
        <f>SUM(AJ20:AJ22)</f>
        <v>0</v>
      </c>
      <c r="AT19" s="33">
        <f>SUM(AK20:AK22)</f>
        <v>0</v>
      </c>
      <c r="AU19" s="33">
        <f>SUM(AL20:AL22)</f>
        <v>0</v>
      </c>
    </row>
    <row r="20" spans="1:62" ht="12.75">
      <c r="A20" s="4" t="s">
        <v>11</v>
      </c>
      <c r="B20" s="4"/>
      <c r="C20" s="4" t="s">
        <v>33</v>
      </c>
      <c r="D20" s="4" t="s">
        <v>62</v>
      </c>
      <c r="E20" s="4" t="s">
        <v>85</v>
      </c>
      <c r="F20" s="15">
        <v>60</v>
      </c>
      <c r="G20" s="15"/>
      <c r="H20" s="15">
        <f>F20*AO20</f>
        <v>0</v>
      </c>
      <c r="I20" s="15">
        <f>F20*AP20</f>
        <v>0</v>
      </c>
      <c r="J20" s="15">
        <f>F20*G20</f>
        <v>0</v>
      </c>
      <c r="K20" s="15">
        <v>0.288</v>
      </c>
      <c r="L20" s="15">
        <f>F20*K20</f>
        <v>17.279999999999998</v>
      </c>
      <c r="M20" s="26" t="s">
        <v>104</v>
      </c>
      <c r="Z20" s="30">
        <f>IF(AQ20="5",BJ20,0)</f>
        <v>0</v>
      </c>
      <c r="AB20" s="30">
        <f>IF(AQ20="1",BH20,0)</f>
        <v>0</v>
      </c>
      <c r="AC20" s="30">
        <f>IF(AQ20="1",BI20,0)</f>
        <v>0</v>
      </c>
      <c r="AD20" s="30">
        <f>IF(AQ20="7",BH20,0)</f>
        <v>0</v>
      </c>
      <c r="AE20" s="30">
        <f>IF(AQ20="7",BI20,0)</f>
        <v>0</v>
      </c>
      <c r="AF20" s="30">
        <f>IF(AQ20="2",BH20,0)</f>
        <v>0</v>
      </c>
      <c r="AG20" s="30">
        <f>IF(AQ20="2",BI20,0)</f>
        <v>0</v>
      </c>
      <c r="AH20" s="30">
        <f>IF(AQ20="0",BJ20,0)</f>
        <v>0</v>
      </c>
      <c r="AI20" s="23"/>
      <c r="AJ20" s="15">
        <f>IF(AN20=0,J20,0)</f>
        <v>0</v>
      </c>
      <c r="AK20" s="15">
        <f>IF(AN20=15,J20,0)</f>
        <v>0</v>
      </c>
      <c r="AL20" s="15">
        <f>IF(AN20=21,J20,0)</f>
        <v>0</v>
      </c>
      <c r="AN20" s="30">
        <v>21</v>
      </c>
      <c r="AO20" s="30">
        <f>G20*0.853554136551821</f>
        <v>0</v>
      </c>
      <c r="AP20" s="30">
        <f>G20*(1-0.853554136551821)</f>
        <v>0</v>
      </c>
      <c r="AQ20" s="26" t="s">
        <v>6</v>
      </c>
      <c r="AV20" s="30">
        <f>AW20+AX20</f>
        <v>0</v>
      </c>
      <c r="AW20" s="30">
        <f>F20*AO20</f>
        <v>0</v>
      </c>
      <c r="AX20" s="30">
        <f>F20*AP20</f>
        <v>0</v>
      </c>
      <c r="AY20" s="31" t="s">
        <v>116</v>
      </c>
      <c r="AZ20" s="31" t="s">
        <v>123</v>
      </c>
      <c r="BA20" s="23" t="s">
        <v>126</v>
      </c>
      <c r="BC20" s="30">
        <f>AW20+AX20</f>
        <v>0</v>
      </c>
      <c r="BD20" s="30">
        <f>G20/(100-BE20)*100</f>
        <v>0</v>
      </c>
      <c r="BE20" s="30">
        <v>0</v>
      </c>
      <c r="BF20" s="30">
        <f>L20</f>
        <v>17.279999999999998</v>
      </c>
      <c r="BH20" s="15">
        <f>F20*AO20</f>
        <v>0</v>
      </c>
      <c r="BI20" s="15">
        <f>F20*AP20</f>
        <v>0</v>
      </c>
      <c r="BJ20" s="15">
        <f>F20*G20</f>
        <v>0</v>
      </c>
    </row>
    <row r="21" spans="1:62" ht="12.75">
      <c r="A21" s="4" t="s">
        <v>12</v>
      </c>
      <c r="B21" s="4"/>
      <c r="C21" s="4" t="s">
        <v>34</v>
      </c>
      <c r="D21" s="4" t="s">
        <v>63</v>
      </c>
      <c r="E21" s="4" t="s">
        <v>85</v>
      </c>
      <c r="F21" s="15">
        <v>60</v>
      </c>
      <c r="G21" s="15"/>
      <c r="H21" s="15">
        <f>F21*AO21</f>
        <v>0</v>
      </c>
      <c r="I21" s="15">
        <f>F21*AP21</f>
        <v>0</v>
      </c>
      <c r="J21" s="15">
        <f>F21*G21</f>
        <v>0</v>
      </c>
      <c r="K21" s="15">
        <v>0.48574</v>
      </c>
      <c r="L21" s="15">
        <f>F21*K21</f>
        <v>29.1444</v>
      </c>
      <c r="M21" s="26" t="s">
        <v>104</v>
      </c>
      <c r="Z21" s="30">
        <f>IF(AQ21="5",BJ21,0)</f>
        <v>0</v>
      </c>
      <c r="AB21" s="30">
        <f>IF(AQ21="1",BH21,0)</f>
        <v>0</v>
      </c>
      <c r="AC21" s="30">
        <f>IF(AQ21="1",BI21,0)</f>
        <v>0</v>
      </c>
      <c r="AD21" s="30">
        <f>IF(AQ21="7",BH21,0)</f>
        <v>0</v>
      </c>
      <c r="AE21" s="30">
        <f>IF(AQ21="7",BI21,0)</f>
        <v>0</v>
      </c>
      <c r="AF21" s="30">
        <f>IF(AQ21="2",BH21,0)</f>
        <v>0</v>
      </c>
      <c r="AG21" s="30">
        <f>IF(AQ21="2",BI21,0)</f>
        <v>0</v>
      </c>
      <c r="AH21" s="30">
        <f>IF(AQ21="0",BJ21,0)</f>
        <v>0</v>
      </c>
      <c r="AI21" s="23"/>
      <c r="AJ21" s="15">
        <f>IF(AN21=0,J21,0)</f>
        <v>0</v>
      </c>
      <c r="AK21" s="15">
        <f>IF(AN21=15,J21,0)</f>
        <v>0</v>
      </c>
      <c r="AL21" s="15">
        <f>IF(AN21=21,J21,0)</f>
        <v>0</v>
      </c>
      <c r="AN21" s="30">
        <v>21</v>
      </c>
      <c r="AO21" s="30">
        <f>G21*0.8</f>
        <v>0</v>
      </c>
      <c r="AP21" s="30">
        <f>G21*(1-0.8)</f>
        <v>0</v>
      </c>
      <c r="AQ21" s="26" t="s">
        <v>6</v>
      </c>
      <c r="AV21" s="30">
        <f>AW21+AX21</f>
        <v>0</v>
      </c>
      <c r="AW21" s="30">
        <f>F21*AO21</f>
        <v>0</v>
      </c>
      <c r="AX21" s="30">
        <f>F21*AP21</f>
        <v>0</v>
      </c>
      <c r="AY21" s="31" t="s">
        <v>116</v>
      </c>
      <c r="AZ21" s="31" t="s">
        <v>123</v>
      </c>
      <c r="BA21" s="23" t="s">
        <v>126</v>
      </c>
      <c r="BC21" s="30">
        <f>AW21+AX21</f>
        <v>0</v>
      </c>
      <c r="BD21" s="30">
        <f>G21/(100-BE21)*100</f>
        <v>0</v>
      </c>
      <c r="BE21" s="30">
        <v>0</v>
      </c>
      <c r="BF21" s="30">
        <f>L21</f>
        <v>29.1444</v>
      </c>
      <c r="BH21" s="15">
        <f>F21*AO21</f>
        <v>0</v>
      </c>
      <c r="BI21" s="15">
        <f>F21*AP21</f>
        <v>0</v>
      </c>
      <c r="BJ21" s="15">
        <f>F21*G21</f>
        <v>0</v>
      </c>
    </row>
    <row r="22" spans="1:62" ht="12.75">
      <c r="A22" s="4" t="s">
        <v>13</v>
      </c>
      <c r="B22" s="4"/>
      <c r="C22" s="4" t="s">
        <v>35</v>
      </c>
      <c r="D22" s="4" t="s">
        <v>64</v>
      </c>
      <c r="E22" s="4" t="s">
        <v>85</v>
      </c>
      <c r="F22" s="15">
        <v>60</v>
      </c>
      <c r="G22" s="15"/>
      <c r="H22" s="15">
        <f>F22*AO22</f>
        <v>0</v>
      </c>
      <c r="I22" s="15">
        <f>F22*AP22</f>
        <v>0</v>
      </c>
      <c r="J22" s="15">
        <f>F22*G22</f>
        <v>0</v>
      </c>
      <c r="K22" s="15">
        <v>0.18463</v>
      </c>
      <c r="L22" s="15">
        <f>F22*K22</f>
        <v>11.0778</v>
      </c>
      <c r="M22" s="26" t="s">
        <v>104</v>
      </c>
      <c r="Z22" s="30">
        <f>IF(AQ22="5",BJ22,0)</f>
        <v>0</v>
      </c>
      <c r="AB22" s="30">
        <f>IF(AQ22="1",BH22,0)</f>
        <v>0</v>
      </c>
      <c r="AC22" s="30">
        <f>IF(AQ22="1",BI22,0)</f>
        <v>0</v>
      </c>
      <c r="AD22" s="30">
        <f>IF(AQ22="7",BH22,0)</f>
        <v>0</v>
      </c>
      <c r="AE22" s="30">
        <f>IF(AQ22="7",BI22,0)</f>
        <v>0</v>
      </c>
      <c r="AF22" s="30">
        <f>IF(AQ22="2",BH22,0)</f>
        <v>0</v>
      </c>
      <c r="AG22" s="30">
        <f>IF(AQ22="2",BI22,0)</f>
        <v>0</v>
      </c>
      <c r="AH22" s="30">
        <f>IF(AQ22="0",BJ22,0)</f>
        <v>0</v>
      </c>
      <c r="AI22" s="23"/>
      <c r="AJ22" s="15">
        <f>IF(AN22=0,J22,0)</f>
        <v>0</v>
      </c>
      <c r="AK22" s="15">
        <f>IF(AN22=15,J22,0)</f>
        <v>0</v>
      </c>
      <c r="AL22" s="15">
        <f>IF(AN22=21,J22,0)</f>
        <v>0</v>
      </c>
      <c r="AN22" s="30">
        <v>21</v>
      </c>
      <c r="AO22" s="30">
        <f>G22*0.571014040561622</f>
        <v>0</v>
      </c>
      <c r="AP22" s="30">
        <f>G22*(1-0.571014040561622)</f>
        <v>0</v>
      </c>
      <c r="AQ22" s="26" t="s">
        <v>6</v>
      </c>
      <c r="AV22" s="30">
        <f>AW22+AX22</f>
        <v>0</v>
      </c>
      <c r="AW22" s="30">
        <f>F22*AO22</f>
        <v>0</v>
      </c>
      <c r="AX22" s="30">
        <f>F22*AP22</f>
        <v>0</v>
      </c>
      <c r="AY22" s="31" t="s">
        <v>116</v>
      </c>
      <c r="AZ22" s="31" t="s">
        <v>123</v>
      </c>
      <c r="BA22" s="23" t="s">
        <v>126</v>
      </c>
      <c r="BC22" s="30">
        <f>AW22+AX22</f>
        <v>0</v>
      </c>
      <c r="BD22" s="30">
        <f>G22/(100-BE22)*100</f>
        <v>0</v>
      </c>
      <c r="BE22" s="30">
        <v>0</v>
      </c>
      <c r="BF22" s="30">
        <f>L22</f>
        <v>11.0778</v>
      </c>
      <c r="BH22" s="15">
        <f>F22*AO22</f>
        <v>0</v>
      </c>
      <c r="BI22" s="15">
        <f>F22*AP22</f>
        <v>0</v>
      </c>
      <c r="BJ22" s="15">
        <f>F22*G22</f>
        <v>0</v>
      </c>
    </row>
    <row r="23" spans="1:47" ht="12.75">
      <c r="A23" s="5"/>
      <c r="B23" s="12"/>
      <c r="C23" s="12" t="s">
        <v>36</v>
      </c>
      <c r="D23" s="12" t="s">
        <v>65</v>
      </c>
      <c r="E23" s="5" t="s">
        <v>5</v>
      </c>
      <c r="F23" s="5" t="s">
        <v>5</v>
      </c>
      <c r="G23" s="5" t="s">
        <v>5</v>
      </c>
      <c r="H23" s="33">
        <f>SUM(H24:H27)</f>
        <v>0</v>
      </c>
      <c r="I23" s="33">
        <f>SUM(I24:I27)</f>
        <v>0</v>
      </c>
      <c r="J23" s="33">
        <f>SUM(J24:J27)</f>
        <v>0</v>
      </c>
      <c r="K23" s="23"/>
      <c r="L23" s="33">
        <f>SUM(L24:L27)</f>
        <v>192.75650000000002</v>
      </c>
      <c r="M23" s="23"/>
      <c r="AI23" s="23"/>
      <c r="AS23" s="33">
        <f>SUM(AJ24:AJ27)</f>
        <v>0</v>
      </c>
      <c r="AT23" s="33">
        <f>SUM(AK24:AK27)</f>
        <v>0</v>
      </c>
      <c r="AU23" s="33">
        <f>SUM(AL24:AL27)</f>
        <v>0</v>
      </c>
    </row>
    <row r="24" spans="1:62" ht="12.75">
      <c r="A24" s="4" t="s">
        <v>14</v>
      </c>
      <c r="B24" s="4"/>
      <c r="C24" s="4" t="s">
        <v>37</v>
      </c>
      <c r="D24" s="4" t="s">
        <v>66</v>
      </c>
      <c r="E24" s="4" t="s">
        <v>85</v>
      </c>
      <c r="F24" s="15">
        <v>950</v>
      </c>
      <c r="G24" s="15"/>
      <c r="H24" s="15">
        <f>F24*AO24</f>
        <v>0</v>
      </c>
      <c r="I24" s="15">
        <f>F24*AP24</f>
        <v>0</v>
      </c>
      <c r="J24" s="15">
        <f>F24*G24</f>
        <v>0</v>
      </c>
      <c r="K24" s="15">
        <v>0.00061</v>
      </c>
      <c r="L24" s="15">
        <f>F24*K24</f>
        <v>0.5795</v>
      </c>
      <c r="M24" s="26" t="s">
        <v>104</v>
      </c>
      <c r="Z24" s="30">
        <f>IF(AQ24="5",BJ24,0)</f>
        <v>0</v>
      </c>
      <c r="AB24" s="30">
        <f>IF(AQ24="1",BH24,0)</f>
        <v>0</v>
      </c>
      <c r="AC24" s="30">
        <f>IF(AQ24="1",BI24,0)</f>
        <v>0</v>
      </c>
      <c r="AD24" s="30">
        <f>IF(AQ24="7",BH24,0)</f>
        <v>0</v>
      </c>
      <c r="AE24" s="30">
        <f>IF(AQ24="7",BI24,0)</f>
        <v>0</v>
      </c>
      <c r="AF24" s="30">
        <f>IF(AQ24="2",BH24,0)</f>
        <v>0</v>
      </c>
      <c r="AG24" s="30">
        <f>IF(AQ24="2",BI24,0)</f>
        <v>0</v>
      </c>
      <c r="AH24" s="30">
        <f>IF(AQ24="0",BJ24,0)</f>
        <v>0</v>
      </c>
      <c r="AI24" s="23"/>
      <c r="AJ24" s="15">
        <f>IF(AN24=0,J24,0)</f>
        <v>0</v>
      </c>
      <c r="AK24" s="15">
        <f>IF(AN24=15,J24,0)</f>
        <v>0</v>
      </c>
      <c r="AL24" s="15">
        <f>IF(AN24=21,J24,0)</f>
        <v>0</v>
      </c>
      <c r="AN24" s="30">
        <v>21</v>
      </c>
      <c r="AO24" s="30">
        <f>G24*0.922222222222222</f>
        <v>0</v>
      </c>
      <c r="AP24" s="30">
        <f>G24*(1-0.922222222222222)</f>
        <v>0</v>
      </c>
      <c r="AQ24" s="26" t="s">
        <v>6</v>
      </c>
      <c r="AV24" s="30">
        <f>AW24+AX24</f>
        <v>0</v>
      </c>
      <c r="AW24" s="30">
        <f>F24*AO24</f>
        <v>0</v>
      </c>
      <c r="AX24" s="30">
        <f>F24*AP24</f>
        <v>0</v>
      </c>
      <c r="AY24" s="31" t="s">
        <v>117</v>
      </c>
      <c r="AZ24" s="31" t="s">
        <v>123</v>
      </c>
      <c r="BA24" s="23" t="s">
        <v>126</v>
      </c>
      <c r="BC24" s="30">
        <f>AW24+AX24</f>
        <v>0</v>
      </c>
      <c r="BD24" s="30">
        <f>G24/(100-BE24)*100</f>
        <v>0</v>
      </c>
      <c r="BE24" s="30">
        <v>0</v>
      </c>
      <c r="BF24" s="30">
        <f>L24</f>
        <v>0.5795</v>
      </c>
      <c r="BH24" s="15">
        <f>F24*AO24</f>
        <v>0</v>
      </c>
      <c r="BI24" s="15">
        <f>F24*AP24</f>
        <v>0</v>
      </c>
      <c r="BJ24" s="15">
        <f>F24*G24</f>
        <v>0</v>
      </c>
    </row>
    <row r="25" spans="1:62" ht="12.75">
      <c r="A25" s="4" t="s">
        <v>15</v>
      </c>
      <c r="B25" s="4"/>
      <c r="C25" s="4" t="s">
        <v>38</v>
      </c>
      <c r="D25" s="4" t="s">
        <v>67</v>
      </c>
      <c r="E25" s="4" t="s">
        <v>85</v>
      </c>
      <c r="F25" s="15">
        <v>60</v>
      </c>
      <c r="G25" s="15"/>
      <c r="H25" s="15">
        <f>F25*AO25</f>
        <v>0</v>
      </c>
      <c r="I25" s="15">
        <f>F25*AP25</f>
        <v>0</v>
      </c>
      <c r="J25" s="15">
        <f>F25*G25</f>
        <v>0</v>
      </c>
      <c r="K25" s="15">
        <v>0.12966</v>
      </c>
      <c r="L25" s="15">
        <f>F25*K25</f>
        <v>7.7796</v>
      </c>
      <c r="M25" s="26" t="s">
        <v>104</v>
      </c>
      <c r="Z25" s="30">
        <f>IF(AQ25="5",BJ25,0)</f>
        <v>0</v>
      </c>
      <c r="AB25" s="30">
        <f>IF(AQ25="1",BH25,0)</f>
        <v>0</v>
      </c>
      <c r="AC25" s="30">
        <f>IF(AQ25="1",BI25,0)</f>
        <v>0</v>
      </c>
      <c r="AD25" s="30">
        <f>IF(AQ25="7",BH25,0)</f>
        <v>0</v>
      </c>
      <c r="AE25" s="30">
        <f>IF(AQ25="7",BI25,0)</f>
        <v>0</v>
      </c>
      <c r="AF25" s="30">
        <f>IF(AQ25="2",BH25,0)</f>
        <v>0</v>
      </c>
      <c r="AG25" s="30">
        <f>IF(AQ25="2",BI25,0)</f>
        <v>0</v>
      </c>
      <c r="AH25" s="30">
        <f>IF(AQ25="0",BJ25,0)</f>
        <v>0</v>
      </c>
      <c r="AI25" s="23"/>
      <c r="AJ25" s="15">
        <f>IF(AN25=0,J25,0)</f>
        <v>0</v>
      </c>
      <c r="AK25" s="15">
        <f>IF(AN25=15,J25,0)</f>
        <v>0</v>
      </c>
      <c r="AL25" s="15">
        <f>IF(AN25=21,J25,0)</f>
        <v>0</v>
      </c>
      <c r="AN25" s="30">
        <v>21</v>
      </c>
      <c r="AO25" s="30">
        <f>G25*0.593974507531866</f>
        <v>0</v>
      </c>
      <c r="AP25" s="30">
        <f>G25*(1-0.593974507531866)</f>
        <v>0</v>
      </c>
      <c r="AQ25" s="26" t="s">
        <v>6</v>
      </c>
      <c r="AV25" s="30">
        <f>AW25+AX25</f>
        <v>0</v>
      </c>
      <c r="AW25" s="30">
        <f>F25*AO25</f>
        <v>0</v>
      </c>
      <c r="AX25" s="30">
        <f>F25*AP25</f>
        <v>0</v>
      </c>
      <c r="AY25" s="31" t="s">
        <v>117</v>
      </c>
      <c r="AZ25" s="31" t="s">
        <v>123</v>
      </c>
      <c r="BA25" s="23" t="s">
        <v>126</v>
      </c>
      <c r="BC25" s="30">
        <f>AW25+AX25</f>
        <v>0</v>
      </c>
      <c r="BD25" s="30">
        <f>G25/(100-BE25)*100</f>
        <v>0</v>
      </c>
      <c r="BE25" s="30">
        <v>0</v>
      </c>
      <c r="BF25" s="30">
        <f>L25</f>
        <v>7.7796</v>
      </c>
      <c r="BH25" s="15">
        <f>F25*AO25</f>
        <v>0</v>
      </c>
      <c r="BI25" s="15">
        <f>F25*AP25</f>
        <v>0</v>
      </c>
      <c r="BJ25" s="15">
        <f>F25*G25</f>
        <v>0</v>
      </c>
    </row>
    <row r="26" spans="1:62" ht="12.75">
      <c r="A26" s="4" t="s">
        <v>16</v>
      </c>
      <c r="B26" s="4"/>
      <c r="C26" s="4" t="s">
        <v>39</v>
      </c>
      <c r="D26" s="4" t="s">
        <v>68</v>
      </c>
      <c r="E26" s="4" t="s">
        <v>86</v>
      </c>
      <c r="F26" s="15">
        <v>69</v>
      </c>
      <c r="G26" s="15"/>
      <c r="H26" s="15">
        <f>F26*AO26</f>
        <v>0</v>
      </c>
      <c r="I26" s="15">
        <f>F26*AP26</f>
        <v>0</v>
      </c>
      <c r="J26" s="15">
        <f>F26*G26</f>
        <v>0</v>
      </c>
      <c r="K26" s="15">
        <v>1</v>
      </c>
      <c r="L26" s="15">
        <f>F26*K26</f>
        <v>69</v>
      </c>
      <c r="M26" s="26" t="s">
        <v>104</v>
      </c>
      <c r="Z26" s="30">
        <f>IF(AQ26="5",BJ26,0)</f>
        <v>0</v>
      </c>
      <c r="AB26" s="30">
        <f>IF(AQ26="1",BH26,0)</f>
        <v>0</v>
      </c>
      <c r="AC26" s="30">
        <f>IF(AQ26="1",BI26,0)</f>
        <v>0</v>
      </c>
      <c r="AD26" s="30">
        <f>IF(AQ26="7",BH26,0)</f>
        <v>0</v>
      </c>
      <c r="AE26" s="30">
        <f>IF(AQ26="7",BI26,0)</f>
        <v>0</v>
      </c>
      <c r="AF26" s="30">
        <f>IF(AQ26="2",BH26,0)</f>
        <v>0</v>
      </c>
      <c r="AG26" s="30">
        <f>IF(AQ26="2",BI26,0)</f>
        <v>0</v>
      </c>
      <c r="AH26" s="30">
        <f>IF(AQ26="0",BJ26,0)</f>
        <v>0</v>
      </c>
      <c r="AI26" s="23"/>
      <c r="AJ26" s="15">
        <f>IF(AN26=0,J26,0)</f>
        <v>0</v>
      </c>
      <c r="AK26" s="15">
        <f>IF(AN26=15,J26,0)</f>
        <v>0</v>
      </c>
      <c r="AL26" s="15">
        <f>IF(AN26=21,J26,0)</f>
        <v>0</v>
      </c>
      <c r="AN26" s="30">
        <v>21</v>
      </c>
      <c r="AO26" s="30">
        <f>G26*0.905389799160181</f>
        <v>0</v>
      </c>
      <c r="AP26" s="30">
        <f>G26*(1-0.905389799160181)</f>
        <v>0</v>
      </c>
      <c r="AQ26" s="26" t="s">
        <v>6</v>
      </c>
      <c r="AV26" s="30">
        <f>AW26+AX26</f>
        <v>0</v>
      </c>
      <c r="AW26" s="30">
        <f>F26*AO26</f>
        <v>0</v>
      </c>
      <c r="AX26" s="30">
        <f>F26*AP26</f>
        <v>0</v>
      </c>
      <c r="AY26" s="31" t="s">
        <v>117</v>
      </c>
      <c r="AZ26" s="31" t="s">
        <v>123</v>
      </c>
      <c r="BA26" s="23" t="s">
        <v>126</v>
      </c>
      <c r="BC26" s="30">
        <f>AW26+AX26</f>
        <v>0</v>
      </c>
      <c r="BD26" s="30">
        <f>G26/(100-BE26)*100</f>
        <v>0</v>
      </c>
      <c r="BE26" s="30">
        <v>0</v>
      </c>
      <c r="BF26" s="30">
        <f>L26</f>
        <v>69</v>
      </c>
      <c r="BH26" s="15">
        <f>F26*AO26</f>
        <v>0</v>
      </c>
      <c r="BI26" s="15">
        <f>F26*AP26</f>
        <v>0</v>
      </c>
      <c r="BJ26" s="15">
        <f>F26*G26</f>
        <v>0</v>
      </c>
    </row>
    <row r="27" spans="1:62" ht="12.75">
      <c r="A27" s="4" t="s">
        <v>17</v>
      </c>
      <c r="B27" s="4"/>
      <c r="C27" s="4" t="s">
        <v>40</v>
      </c>
      <c r="D27" s="4" t="s">
        <v>69</v>
      </c>
      <c r="E27" s="4" t="s">
        <v>85</v>
      </c>
      <c r="F27" s="15">
        <v>890</v>
      </c>
      <c r="G27" s="15"/>
      <c r="H27" s="15">
        <f>F27*AO27</f>
        <v>0</v>
      </c>
      <c r="I27" s="15">
        <f>F27*AP27</f>
        <v>0</v>
      </c>
      <c r="J27" s="15">
        <f>F27*G27</f>
        <v>0</v>
      </c>
      <c r="K27" s="15">
        <v>0.12966</v>
      </c>
      <c r="L27" s="15">
        <f>F27*K27</f>
        <v>115.3974</v>
      </c>
      <c r="M27" s="26" t="s">
        <v>104</v>
      </c>
      <c r="Z27" s="30">
        <f>IF(AQ27="5",BJ27,0)</f>
        <v>0</v>
      </c>
      <c r="AB27" s="30">
        <f>IF(AQ27="1",BH27,0)</f>
        <v>0</v>
      </c>
      <c r="AC27" s="30">
        <f>IF(AQ27="1",BI27,0)</f>
        <v>0</v>
      </c>
      <c r="AD27" s="30">
        <f>IF(AQ27="7",BH27,0)</f>
        <v>0</v>
      </c>
      <c r="AE27" s="30">
        <f>IF(AQ27="7",BI27,0)</f>
        <v>0</v>
      </c>
      <c r="AF27" s="30">
        <f>IF(AQ27="2",BH27,0)</f>
        <v>0</v>
      </c>
      <c r="AG27" s="30">
        <f>IF(AQ27="2",BI27,0)</f>
        <v>0</v>
      </c>
      <c r="AH27" s="30">
        <f>IF(AQ27="0",BJ27,0)</f>
        <v>0</v>
      </c>
      <c r="AI27" s="23"/>
      <c r="AJ27" s="15">
        <f>IF(AN27=0,J27,0)</f>
        <v>0</v>
      </c>
      <c r="AK27" s="15">
        <f>IF(AN27=15,J27,0)</f>
        <v>0</v>
      </c>
      <c r="AL27" s="15">
        <f>IF(AN27=21,J27,0)</f>
        <v>0</v>
      </c>
      <c r="AN27" s="30">
        <v>21</v>
      </c>
      <c r="AO27" s="30">
        <f>G27*0.639638118214717</f>
        <v>0</v>
      </c>
      <c r="AP27" s="30">
        <f>G27*(1-0.639638118214717)</f>
        <v>0</v>
      </c>
      <c r="AQ27" s="26" t="s">
        <v>6</v>
      </c>
      <c r="AV27" s="30">
        <f>AW27+AX27</f>
        <v>0</v>
      </c>
      <c r="AW27" s="30">
        <f>F27*AO27</f>
        <v>0</v>
      </c>
      <c r="AX27" s="30">
        <f>F27*AP27</f>
        <v>0</v>
      </c>
      <c r="AY27" s="31" t="s">
        <v>117</v>
      </c>
      <c r="AZ27" s="31" t="s">
        <v>123</v>
      </c>
      <c r="BA27" s="23" t="s">
        <v>126</v>
      </c>
      <c r="BC27" s="30">
        <f>AW27+AX27</f>
        <v>0</v>
      </c>
      <c r="BD27" s="30">
        <f>G27/(100-BE27)*100</f>
        <v>0</v>
      </c>
      <c r="BE27" s="30">
        <v>0</v>
      </c>
      <c r="BF27" s="30">
        <f>L27</f>
        <v>115.3974</v>
      </c>
      <c r="BH27" s="15">
        <f>F27*AO27</f>
        <v>0</v>
      </c>
      <c r="BI27" s="15">
        <f>F27*AP27</f>
        <v>0</v>
      </c>
      <c r="BJ27" s="15">
        <f>F27*G27</f>
        <v>0</v>
      </c>
    </row>
    <row r="28" spans="1:47" ht="12.75">
      <c r="A28" s="5"/>
      <c r="B28" s="12"/>
      <c r="C28" s="12" t="s">
        <v>41</v>
      </c>
      <c r="D28" s="12" t="s">
        <v>70</v>
      </c>
      <c r="E28" s="5" t="s">
        <v>5</v>
      </c>
      <c r="F28" s="5" t="s">
        <v>5</v>
      </c>
      <c r="G28" s="5" t="s">
        <v>5</v>
      </c>
      <c r="H28" s="33">
        <f>SUM(H29:H29)</f>
        <v>0</v>
      </c>
      <c r="I28" s="33">
        <f>SUM(I29:I29)</f>
        <v>0</v>
      </c>
      <c r="J28" s="33">
        <f>SUM(J29:J29)</f>
        <v>0</v>
      </c>
      <c r="K28" s="23"/>
      <c r="L28" s="33">
        <f>SUM(L29:L29)</f>
        <v>0.9477</v>
      </c>
      <c r="M28" s="23"/>
      <c r="AI28" s="23"/>
      <c r="AS28" s="33">
        <f>SUM(AJ29:AJ29)</f>
        <v>0</v>
      </c>
      <c r="AT28" s="33">
        <f>SUM(AK29:AK29)</f>
        <v>0</v>
      </c>
      <c r="AU28" s="33">
        <f>SUM(AL29:AL29)</f>
        <v>0</v>
      </c>
    </row>
    <row r="29" spans="1:62" ht="12.75">
      <c r="A29" s="4" t="s">
        <v>18</v>
      </c>
      <c r="B29" s="4"/>
      <c r="C29" s="4" t="s">
        <v>42</v>
      </c>
      <c r="D29" s="4" t="s">
        <v>71</v>
      </c>
      <c r="E29" s="4" t="s">
        <v>87</v>
      </c>
      <c r="F29" s="15">
        <v>3</v>
      </c>
      <c r="G29" s="15"/>
      <c r="H29" s="15">
        <f>F29*AO29</f>
        <v>0</v>
      </c>
      <c r="I29" s="15">
        <f>F29*AP29</f>
        <v>0</v>
      </c>
      <c r="J29" s="15">
        <f>F29*G29</f>
        <v>0</v>
      </c>
      <c r="K29" s="15">
        <v>0.3159</v>
      </c>
      <c r="L29" s="15">
        <f>F29*K29</f>
        <v>0.9477</v>
      </c>
      <c r="M29" s="26" t="s">
        <v>104</v>
      </c>
      <c r="Z29" s="30">
        <f>IF(AQ29="5",BJ29,0)</f>
        <v>0</v>
      </c>
      <c r="AB29" s="30">
        <f>IF(AQ29="1",BH29,0)</f>
        <v>0</v>
      </c>
      <c r="AC29" s="30">
        <f>IF(AQ29="1",BI29,0)</f>
        <v>0</v>
      </c>
      <c r="AD29" s="30">
        <f>IF(AQ29="7",BH29,0)</f>
        <v>0</v>
      </c>
      <c r="AE29" s="30">
        <f>IF(AQ29="7",BI29,0)</f>
        <v>0</v>
      </c>
      <c r="AF29" s="30">
        <f>IF(AQ29="2",BH29,0)</f>
        <v>0</v>
      </c>
      <c r="AG29" s="30">
        <f>IF(AQ29="2",BI29,0)</f>
        <v>0</v>
      </c>
      <c r="AH29" s="30">
        <f>IF(AQ29="0",BJ29,0)</f>
        <v>0</v>
      </c>
      <c r="AI29" s="23"/>
      <c r="AJ29" s="15">
        <f>IF(AN29=0,J29,0)</f>
        <v>0</v>
      </c>
      <c r="AK29" s="15">
        <f>IF(AN29=15,J29,0)</f>
        <v>0</v>
      </c>
      <c r="AL29" s="15">
        <f>IF(AN29=21,J29,0)</f>
        <v>0</v>
      </c>
      <c r="AN29" s="30">
        <v>21</v>
      </c>
      <c r="AO29" s="30">
        <f>G29*0.484987489574646</f>
        <v>0</v>
      </c>
      <c r="AP29" s="30">
        <f>G29*(1-0.484987489574646)</f>
        <v>0</v>
      </c>
      <c r="AQ29" s="26" t="s">
        <v>6</v>
      </c>
      <c r="AV29" s="30">
        <f>AW29+AX29</f>
        <v>0</v>
      </c>
      <c r="AW29" s="30">
        <f>F29*AO29</f>
        <v>0</v>
      </c>
      <c r="AX29" s="30">
        <f>F29*AP29</f>
        <v>0</v>
      </c>
      <c r="AY29" s="31" t="s">
        <v>118</v>
      </c>
      <c r="AZ29" s="31" t="s">
        <v>124</v>
      </c>
      <c r="BA29" s="23" t="s">
        <v>126</v>
      </c>
      <c r="BC29" s="30">
        <f>AW29+AX29</f>
        <v>0</v>
      </c>
      <c r="BD29" s="30">
        <f>G29/(100-BE29)*100</f>
        <v>0</v>
      </c>
      <c r="BE29" s="30">
        <v>0</v>
      </c>
      <c r="BF29" s="30">
        <f>L29</f>
        <v>0.9477</v>
      </c>
      <c r="BH29" s="15">
        <f>F29*AO29</f>
        <v>0</v>
      </c>
      <c r="BI29" s="15">
        <f>F29*AP29</f>
        <v>0</v>
      </c>
      <c r="BJ29" s="15">
        <f>F29*G29</f>
        <v>0</v>
      </c>
    </row>
    <row r="30" spans="1:47" ht="12.75">
      <c r="A30" s="5"/>
      <c r="B30" s="12"/>
      <c r="C30" s="12" t="s">
        <v>43</v>
      </c>
      <c r="D30" s="12" t="s">
        <v>72</v>
      </c>
      <c r="E30" s="5" t="s">
        <v>5</v>
      </c>
      <c r="F30" s="5" t="s">
        <v>5</v>
      </c>
      <c r="G30" s="5" t="s">
        <v>5</v>
      </c>
      <c r="H30" s="33">
        <f>SUM(H31:H31)</f>
        <v>0</v>
      </c>
      <c r="I30" s="33">
        <f>SUM(I31:I31)</f>
        <v>0</v>
      </c>
      <c r="J30" s="33">
        <f>SUM(J31:J31)</f>
        <v>0</v>
      </c>
      <c r="K30" s="23"/>
      <c r="L30" s="33">
        <f>SUM(L31:L31)</f>
        <v>0.0083</v>
      </c>
      <c r="M30" s="23"/>
      <c r="AI30" s="23"/>
      <c r="AS30" s="33">
        <f>SUM(AJ31:AJ31)</f>
        <v>0</v>
      </c>
      <c r="AT30" s="33">
        <f>SUM(AK31:AK31)</f>
        <v>0</v>
      </c>
      <c r="AU30" s="33">
        <f>SUM(AL31:AL31)</f>
        <v>0</v>
      </c>
    </row>
    <row r="31" spans="1:62" ht="12.75">
      <c r="A31" s="4" t="s">
        <v>19</v>
      </c>
      <c r="B31" s="4"/>
      <c r="C31" s="4" t="s">
        <v>44</v>
      </c>
      <c r="D31" s="4" t="s">
        <v>73</v>
      </c>
      <c r="E31" s="4" t="s">
        <v>85</v>
      </c>
      <c r="F31" s="15">
        <v>830</v>
      </c>
      <c r="G31" s="15"/>
      <c r="H31" s="15">
        <f>F31*AO31</f>
        <v>0</v>
      </c>
      <c r="I31" s="15">
        <f>F31*AP31</f>
        <v>0</v>
      </c>
      <c r="J31" s="15">
        <f>F31*G31</f>
        <v>0</v>
      </c>
      <c r="K31" s="15">
        <v>1E-05</v>
      </c>
      <c r="L31" s="15">
        <f>F31*K31</f>
        <v>0.0083</v>
      </c>
      <c r="M31" s="26" t="s">
        <v>104</v>
      </c>
      <c r="Z31" s="30">
        <f>IF(AQ31="5",BJ31,0)</f>
        <v>0</v>
      </c>
      <c r="AB31" s="30">
        <f>IF(AQ31="1",BH31,0)</f>
        <v>0</v>
      </c>
      <c r="AC31" s="30">
        <f>IF(AQ31="1",BI31,0)</f>
        <v>0</v>
      </c>
      <c r="AD31" s="30">
        <f>IF(AQ31="7",BH31,0)</f>
        <v>0</v>
      </c>
      <c r="AE31" s="30">
        <f>IF(AQ31="7",BI31,0)</f>
        <v>0</v>
      </c>
      <c r="AF31" s="30">
        <f>IF(AQ31="2",BH31,0)</f>
        <v>0</v>
      </c>
      <c r="AG31" s="30">
        <f>IF(AQ31="2",BI31,0)</f>
        <v>0</v>
      </c>
      <c r="AH31" s="30">
        <f>IF(AQ31="0",BJ31,0)</f>
        <v>0</v>
      </c>
      <c r="AI31" s="23"/>
      <c r="AJ31" s="15">
        <f>IF(AN31=0,J31,0)</f>
        <v>0</v>
      </c>
      <c r="AK31" s="15">
        <f>IF(AN31=15,J31,0)</f>
        <v>0</v>
      </c>
      <c r="AL31" s="15">
        <f>IF(AN31=21,J31,0)</f>
        <v>0</v>
      </c>
      <c r="AN31" s="30">
        <v>21</v>
      </c>
      <c r="AO31" s="30">
        <f>G31*0.0712765957446809</f>
        <v>0</v>
      </c>
      <c r="AP31" s="30">
        <f>G31*(1-0.0712765957446809)</f>
        <v>0</v>
      </c>
      <c r="AQ31" s="26" t="s">
        <v>6</v>
      </c>
      <c r="AV31" s="30">
        <f>AW31+AX31</f>
        <v>0</v>
      </c>
      <c r="AW31" s="30">
        <f>F31*AO31</f>
        <v>0</v>
      </c>
      <c r="AX31" s="30">
        <f>F31*AP31</f>
        <v>0</v>
      </c>
      <c r="AY31" s="31" t="s">
        <v>119</v>
      </c>
      <c r="AZ31" s="31" t="s">
        <v>125</v>
      </c>
      <c r="BA31" s="23" t="s">
        <v>126</v>
      </c>
      <c r="BC31" s="30">
        <f>AW31+AX31</f>
        <v>0</v>
      </c>
      <c r="BD31" s="30">
        <f>G31/(100-BE31)*100</f>
        <v>0</v>
      </c>
      <c r="BE31" s="30">
        <v>0</v>
      </c>
      <c r="BF31" s="30">
        <f>L31</f>
        <v>0.0083</v>
      </c>
      <c r="BH31" s="15">
        <f>F31*AO31</f>
        <v>0</v>
      </c>
      <c r="BI31" s="15">
        <f>F31*AP31</f>
        <v>0</v>
      </c>
      <c r="BJ31" s="15">
        <f>F31*G31</f>
        <v>0</v>
      </c>
    </row>
    <row r="32" spans="1:47" ht="12.75">
      <c r="A32" s="5"/>
      <c r="B32" s="12"/>
      <c r="C32" s="12" t="s">
        <v>45</v>
      </c>
      <c r="D32" s="12" t="s">
        <v>74</v>
      </c>
      <c r="E32" s="5" t="s">
        <v>5</v>
      </c>
      <c r="F32" s="5" t="s">
        <v>5</v>
      </c>
      <c r="G32" s="5" t="s">
        <v>5</v>
      </c>
      <c r="H32" s="33">
        <f>SUM(H33:H33)</f>
        <v>0</v>
      </c>
      <c r="I32" s="33">
        <f>SUM(I33:I33)</f>
        <v>0</v>
      </c>
      <c r="J32" s="33">
        <f>SUM(J33:J33)</f>
        <v>0</v>
      </c>
      <c r="K32" s="23"/>
      <c r="L32" s="33">
        <f>SUM(L33:L33)</f>
        <v>0</v>
      </c>
      <c r="M32" s="23"/>
      <c r="AI32" s="23"/>
      <c r="AS32" s="33">
        <f>SUM(AJ33:AJ33)</f>
        <v>0</v>
      </c>
      <c r="AT32" s="33">
        <f>SUM(AK33:AK33)</f>
        <v>0</v>
      </c>
      <c r="AU32" s="33">
        <f>SUM(AL33:AL33)</f>
        <v>0</v>
      </c>
    </row>
    <row r="33" spans="1:62" ht="12.75">
      <c r="A33" s="4" t="s">
        <v>20</v>
      </c>
      <c r="B33" s="4"/>
      <c r="C33" s="4" t="s">
        <v>46</v>
      </c>
      <c r="D33" s="4" t="s">
        <v>75</v>
      </c>
      <c r="E33" s="4" t="s">
        <v>86</v>
      </c>
      <c r="F33" s="15">
        <f>L19+L23+L28+L30</f>
        <v>251.21470000000002</v>
      </c>
      <c r="G33" s="15"/>
      <c r="H33" s="15">
        <f>F33*AO33</f>
        <v>0</v>
      </c>
      <c r="I33" s="15">
        <f>F33*AP33</f>
        <v>0</v>
      </c>
      <c r="J33" s="15">
        <f>F33*G33</f>
        <v>0</v>
      </c>
      <c r="K33" s="15">
        <v>0</v>
      </c>
      <c r="L33" s="15">
        <f>F33*K33</f>
        <v>0</v>
      </c>
      <c r="M33" s="26" t="s">
        <v>104</v>
      </c>
      <c r="Z33" s="30">
        <f>IF(AQ33="5",BJ33,0)</f>
        <v>0</v>
      </c>
      <c r="AB33" s="30">
        <f>IF(AQ33="1",BH33,0)</f>
        <v>0</v>
      </c>
      <c r="AC33" s="30">
        <f>IF(AQ33="1",BI33,0)</f>
        <v>0</v>
      </c>
      <c r="AD33" s="30">
        <f>IF(AQ33="7",BH33,0)</f>
        <v>0</v>
      </c>
      <c r="AE33" s="30">
        <f>IF(AQ33="7",BI33,0)</f>
        <v>0</v>
      </c>
      <c r="AF33" s="30">
        <f>IF(AQ33="2",BH33,0)</f>
        <v>0</v>
      </c>
      <c r="AG33" s="30">
        <f>IF(AQ33="2",BI33,0)</f>
        <v>0</v>
      </c>
      <c r="AH33" s="30">
        <f>IF(AQ33="0",BJ33,0)</f>
        <v>0</v>
      </c>
      <c r="AI33" s="23"/>
      <c r="AJ33" s="15">
        <f>IF(AN33=0,J33,0)</f>
        <v>0</v>
      </c>
      <c r="AK33" s="15">
        <f>IF(AN33=15,J33,0)</f>
        <v>0</v>
      </c>
      <c r="AL33" s="15">
        <f>IF(AN33=21,J33,0)</f>
        <v>0</v>
      </c>
      <c r="AN33" s="30">
        <v>21</v>
      </c>
      <c r="AO33" s="30">
        <f>G33*0</f>
        <v>0</v>
      </c>
      <c r="AP33" s="30">
        <f>G33*(1-0)</f>
        <v>0</v>
      </c>
      <c r="AQ33" s="26" t="s">
        <v>10</v>
      </c>
      <c r="AV33" s="30">
        <f>AW33+AX33</f>
        <v>0</v>
      </c>
      <c r="AW33" s="30">
        <f>F33*AO33</f>
        <v>0</v>
      </c>
      <c r="AX33" s="30">
        <f>F33*AP33</f>
        <v>0</v>
      </c>
      <c r="AY33" s="31" t="s">
        <v>120</v>
      </c>
      <c r="AZ33" s="31" t="s">
        <v>125</v>
      </c>
      <c r="BA33" s="23" t="s">
        <v>126</v>
      </c>
      <c r="BC33" s="30">
        <f>AW33+AX33</f>
        <v>0</v>
      </c>
      <c r="BD33" s="30">
        <f>G33/(100-BE33)*100</f>
        <v>0</v>
      </c>
      <c r="BE33" s="30">
        <v>0</v>
      </c>
      <c r="BF33" s="30">
        <f>L33</f>
        <v>0</v>
      </c>
      <c r="BH33" s="15">
        <f>F33*AO33</f>
        <v>0</v>
      </c>
      <c r="BI33" s="15">
        <f>F33*AP33</f>
        <v>0</v>
      </c>
      <c r="BJ33" s="15">
        <f>F33*G33</f>
        <v>0</v>
      </c>
    </row>
    <row r="34" spans="1:47" ht="12.75">
      <c r="A34" s="5"/>
      <c r="B34" s="12"/>
      <c r="C34" s="12" t="s">
        <v>47</v>
      </c>
      <c r="D34" s="12" t="s">
        <v>76</v>
      </c>
      <c r="E34" s="5" t="s">
        <v>5</v>
      </c>
      <c r="F34" s="5" t="s">
        <v>5</v>
      </c>
      <c r="G34" s="5" t="s">
        <v>5</v>
      </c>
      <c r="H34" s="33">
        <f>SUM(H35:H37)</f>
        <v>0</v>
      </c>
      <c r="I34" s="33">
        <f>SUM(I35:I37)</f>
        <v>0</v>
      </c>
      <c r="J34" s="33">
        <f>SUM(J35:J37)</f>
        <v>0</v>
      </c>
      <c r="K34" s="23"/>
      <c r="L34" s="33">
        <f>SUM(L35:L37)</f>
        <v>0</v>
      </c>
      <c r="M34" s="23"/>
      <c r="AI34" s="23"/>
      <c r="AS34" s="33">
        <f>SUM(AJ35:AJ37)</f>
        <v>0</v>
      </c>
      <c r="AT34" s="33">
        <f>SUM(AK35:AK37)</f>
        <v>0</v>
      </c>
      <c r="AU34" s="33">
        <f>SUM(AL35:AL37)</f>
        <v>0</v>
      </c>
    </row>
    <row r="35" spans="1:62" ht="12.75">
      <c r="A35" s="4" t="s">
        <v>21</v>
      </c>
      <c r="B35" s="4"/>
      <c r="C35" s="4" t="s">
        <v>48</v>
      </c>
      <c r="D35" s="4" t="s">
        <v>77</v>
      </c>
      <c r="E35" s="4" t="s">
        <v>86</v>
      </c>
      <c r="F35" s="15">
        <f>L12</f>
        <v>120.78</v>
      </c>
      <c r="G35" s="15"/>
      <c r="H35" s="15">
        <f>F35*AO35</f>
        <v>0</v>
      </c>
      <c r="I35" s="15">
        <f>F35*AP35</f>
        <v>0</v>
      </c>
      <c r="J35" s="15">
        <f>F35*G35</f>
        <v>0</v>
      </c>
      <c r="K35" s="15">
        <v>0</v>
      </c>
      <c r="L35" s="15">
        <f>F35*K35</f>
        <v>0</v>
      </c>
      <c r="M35" s="26" t="s">
        <v>104</v>
      </c>
      <c r="Z35" s="30">
        <f>IF(AQ35="5",BJ35,0)</f>
        <v>0</v>
      </c>
      <c r="AB35" s="30">
        <f>IF(AQ35="1",BH35,0)</f>
        <v>0</v>
      </c>
      <c r="AC35" s="30">
        <f>IF(AQ35="1",BI35,0)</f>
        <v>0</v>
      </c>
      <c r="AD35" s="30">
        <f>IF(AQ35="7",BH35,0)</f>
        <v>0</v>
      </c>
      <c r="AE35" s="30">
        <f>IF(AQ35="7",BI35,0)</f>
        <v>0</v>
      </c>
      <c r="AF35" s="30">
        <f>IF(AQ35="2",BH35,0)</f>
        <v>0</v>
      </c>
      <c r="AG35" s="30">
        <f>IF(AQ35="2",BI35,0)</f>
        <v>0</v>
      </c>
      <c r="AH35" s="30">
        <f>IF(AQ35="0",BJ35,0)</f>
        <v>0</v>
      </c>
      <c r="AI35" s="23"/>
      <c r="AJ35" s="15">
        <f>IF(AN35=0,J35,0)</f>
        <v>0</v>
      </c>
      <c r="AK35" s="15">
        <f>IF(AN35=15,J35,0)</f>
        <v>0</v>
      </c>
      <c r="AL35" s="15">
        <f>IF(AN35=21,J35,0)</f>
        <v>0</v>
      </c>
      <c r="AN35" s="30">
        <v>21</v>
      </c>
      <c r="AO35" s="30">
        <f>G35*0</f>
        <v>0</v>
      </c>
      <c r="AP35" s="30">
        <f>G35*(1-0)</f>
        <v>0</v>
      </c>
      <c r="AQ35" s="26" t="s">
        <v>10</v>
      </c>
      <c r="AV35" s="30">
        <f>AW35+AX35</f>
        <v>0</v>
      </c>
      <c r="AW35" s="30">
        <f>F35*AO35</f>
        <v>0</v>
      </c>
      <c r="AX35" s="30">
        <f>F35*AP35</f>
        <v>0</v>
      </c>
      <c r="AY35" s="31" t="s">
        <v>121</v>
      </c>
      <c r="AZ35" s="31" t="s">
        <v>125</v>
      </c>
      <c r="BA35" s="23" t="s">
        <v>126</v>
      </c>
      <c r="BC35" s="30">
        <f>AW35+AX35</f>
        <v>0</v>
      </c>
      <c r="BD35" s="30">
        <f>G35/(100-BE35)*100</f>
        <v>0</v>
      </c>
      <c r="BE35" s="30">
        <v>0</v>
      </c>
      <c r="BF35" s="30">
        <f>L35</f>
        <v>0</v>
      </c>
      <c r="BH35" s="15">
        <f>F35*AO35</f>
        <v>0</v>
      </c>
      <c r="BI35" s="15">
        <f>F35*AP35</f>
        <v>0</v>
      </c>
      <c r="BJ35" s="15">
        <f>F35*G35</f>
        <v>0</v>
      </c>
    </row>
    <row r="36" spans="1:62" ht="12.75">
      <c r="A36" s="4" t="s">
        <v>22</v>
      </c>
      <c r="B36" s="4"/>
      <c r="C36" s="4" t="s">
        <v>49</v>
      </c>
      <c r="D36" s="4" t="s">
        <v>78</v>
      </c>
      <c r="E36" s="4" t="s">
        <v>86</v>
      </c>
      <c r="F36" s="15">
        <f>F35</f>
        <v>120.78</v>
      </c>
      <c r="G36" s="15"/>
      <c r="H36" s="15">
        <f>F36*AO36</f>
        <v>0</v>
      </c>
      <c r="I36" s="15">
        <f>F36*AP36</f>
        <v>0</v>
      </c>
      <c r="J36" s="15">
        <f>F36*G36</f>
        <v>0</v>
      </c>
      <c r="K36" s="15">
        <v>0</v>
      </c>
      <c r="L36" s="15">
        <f>F36*K36</f>
        <v>0</v>
      </c>
      <c r="M36" s="26" t="s">
        <v>104</v>
      </c>
      <c r="Z36" s="30">
        <f>IF(AQ36="5",BJ36,0)</f>
        <v>0</v>
      </c>
      <c r="AB36" s="30">
        <f>IF(AQ36="1",BH36,0)</f>
        <v>0</v>
      </c>
      <c r="AC36" s="30">
        <f>IF(AQ36="1",BI36,0)</f>
        <v>0</v>
      </c>
      <c r="AD36" s="30">
        <f>IF(AQ36="7",BH36,0)</f>
        <v>0</v>
      </c>
      <c r="AE36" s="30">
        <f>IF(AQ36="7",BI36,0)</f>
        <v>0</v>
      </c>
      <c r="AF36" s="30">
        <f>IF(AQ36="2",BH36,0)</f>
        <v>0</v>
      </c>
      <c r="AG36" s="30">
        <f>IF(AQ36="2",BI36,0)</f>
        <v>0</v>
      </c>
      <c r="AH36" s="30">
        <f>IF(AQ36="0",BJ36,0)</f>
        <v>0</v>
      </c>
      <c r="AI36" s="23"/>
      <c r="AJ36" s="15">
        <f>IF(AN36=0,J36,0)</f>
        <v>0</v>
      </c>
      <c r="AK36" s="15">
        <f>IF(AN36=15,J36,0)</f>
        <v>0</v>
      </c>
      <c r="AL36" s="15">
        <f>IF(AN36=21,J36,0)</f>
        <v>0</v>
      </c>
      <c r="AN36" s="30">
        <v>21</v>
      </c>
      <c r="AO36" s="30">
        <f>G36*0</f>
        <v>0</v>
      </c>
      <c r="AP36" s="30">
        <f>G36*(1-0)</f>
        <v>0</v>
      </c>
      <c r="AQ36" s="26" t="s">
        <v>10</v>
      </c>
      <c r="AV36" s="30">
        <f>AW36+AX36</f>
        <v>0</v>
      </c>
      <c r="AW36" s="30">
        <f>F36*AO36</f>
        <v>0</v>
      </c>
      <c r="AX36" s="30">
        <f>F36*AP36</f>
        <v>0</v>
      </c>
      <c r="AY36" s="31" t="s">
        <v>121</v>
      </c>
      <c r="AZ36" s="31" t="s">
        <v>125</v>
      </c>
      <c r="BA36" s="23" t="s">
        <v>126</v>
      </c>
      <c r="BC36" s="30">
        <f>AW36+AX36</f>
        <v>0</v>
      </c>
      <c r="BD36" s="30">
        <f>G36/(100-BE36)*100</f>
        <v>0</v>
      </c>
      <c r="BE36" s="30">
        <v>0</v>
      </c>
      <c r="BF36" s="30">
        <f>L36</f>
        <v>0</v>
      </c>
      <c r="BH36" s="15">
        <f>F36*AO36</f>
        <v>0</v>
      </c>
      <c r="BI36" s="15">
        <f>F36*AP36</f>
        <v>0</v>
      </c>
      <c r="BJ36" s="15">
        <f>F36*G36</f>
        <v>0</v>
      </c>
    </row>
    <row r="37" spans="1:62" ht="12.75">
      <c r="A37" s="6" t="s">
        <v>23</v>
      </c>
      <c r="B37" s="6"/>
      <c r="C37" s="6" t="s">
        <v>50</v>
      </c>
      <c r="D37" s="6" t="s">
        <v>79</v>
      </c>
      <c r="E37" s="6" t="s">
        <v>86</v>
      </c>
      <c r="F37" s="16">
        <f>F35</f>
        <v>120.78</v>
      </c>
      <c r="G37" s="16"/>
      <c r="H37" s="16">
        <f>F37*AO37</f>
        <v>0</v>
      </c>
      <c r="I37" s="16">
        <f>F37*AP37</f>
        <v>0</v>
      </c>
      <c r="J37" s="16">
        <f>F37*G37</f>
        <v>0</v>
      </c>
      <c r="K37" s="16">
        <v>0</v>
      </c>
      <c r="L37" s="16">
        <f>F37*K37</f>
        <v>0</v>
      </c>
      <c r="M37" s="27" t="s">
        <v>104</v>
      </c>
      <c r="Z37" s="30">
        <f>IF(AQ37="5",BJ37,0)</f>
        <v>0</v>
      </c>
      <c r="AB37" s="30">
        <f>IF(AQ37="1",BH37,0)</f>
        <v>0</v>
      </c>
      <c r="AC37" s="30">
        <f>IF(AQ37="1",BI37,0)</f>
        <v>0</v>
      </c>
      <c r="AD37" s="30">
        <f>IF(AQ37="7",BH37,0)</f>
        <v>0</v>
      </c>
      <c r="AE37" s="30">
        <f>IF(AQ37="7",BI37,0)</f>
        <v>0</v>
      </c>
      <c r="AF37" s="30">
        <f>IF(AQ37="2",BH37,0)</f>
        <v>0</v>
      </c>
      <c r="AG37" s="30">
        <f>IF(AQ37="2",BI37,0)</f>
        <v>0</v>
      </c>
      <c r="AH37" s="30">
        <f>IF(AQ37="0",BJ37,0)</f>
        <v>0</v>
      </c>
      <c r="AI37" s="23"/>
      <c r="AJ37" s="15">
        <f>IF(AN37=0,J37,0)</f>
        <v>0</v>
      </c>
      <c r="AK37" s="15">
        <f>IF(AN37=15,J37,0)</f>
        <v>0</v>
      </c>
      <c r="AL37" s="15">
        <f>IF(AN37=21,J37,0)</f>
        <v>0</v>
      </c>
      <c r="AN37" s="30">
        <v>21</v>
      </c>
      <c r="AO37" s="30">
        <f>G37*0</f>
        <v>0</v>
      </c>
      <c r="AP37" s="30">
        <f>G37*(1-0)</f>
        <v>0</v>
      </c>
      <c r="AQ37" s="26" t="s">
        <v>10</v>
      </c>
      <c r="AV37" s="30">
        <f>AW37+AX37</f>
        <v>0</v>
      </c>
      <c r="AW37" s="30">
        <f>F37*AO37</f>
        <v>0</v>
      </c>
      <c r="AX37" s="30">
        <f>F37*AP37</f>
        <v>0</v>
      </c>
      <c r="AY37" s="31" t="s">
        <v>121</v>
      </c>
      <c r="AZ37" s="31" t="s">
        <v>125</v>
      </c>
      <c r="BA37" s="23" t="s">
        <v>126</v>
      </c>
      <c r="BC37" s="30">
        <f>AW37+AX37</f>
        <v>0</v>
      </c>
      <c r="BD37" s="30">
        <f>G37/(100-BE37)*100</f>
        <v>0</v>
      </c>
      <c r="BE37" s="30">
        <v>0</v>
      </c>
      <c r="BF37" s="30">
        <f>L37</f>
        <v>0</v>
      </c>
      <c r="BH37" s="15">
        <f>F37*AO37</f>
        <v>0</v>
      </c>
      <c r="BI37" s="15">
        <f>F37*AP37</f>
        <v>0</v>
      </c>
      <c r="BJ37" s="15">
        <f>F37*G37</f>
        <v>0</v>
      </c>
    </row>
    <row r="38" spans="1:13" ht="12.75">
      <c r="A38" s="7"/>
      <c r="B38" s="7"/>
      <c r="C38" s="7"/>
      <c r="D38" s="7"/>
      <c r="E38" s="7"/>
      <c r="F38" s="7"/>
      <c r="G38" s="7"/>
      <c r="H38" s="72" t="s">
        <v>98</v>
      </c>
      <c r="I38" s="73"/>
      <c r="J38" s="34">
        <f>J12+J17+J19+J23+J28+J30+J32+J34</f>
        <v>0</v>
      </c>
      <c r="K38" s="7"/>
      <c r="L38" s="7"/>
      <c r="M38" s="7"/>
    </row>
    <row r="39" ht="11.25" customHeight="1">
      <c r="A39" s="8" t="s">
        <v>24</v>
      </c>
    </row>
    <row r="40" spans="1:13" ht="12.75">
      <c r="A40" s="68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</row>
  </sheetData>
  <sheetProtection/>
  <mergeCells count="29">
    <mergeCell ref="H10:J10"/>
    <mergeCell ref="K10:L10"/>
    <mergeCell ref="H38:I38"/>
    <mergeCell ref="A40:M40"/>
    <mergeCell ref="A8:C9"/>
    <mergeCell ref="D8:D9"/>
    <mergeCell ref="E8:F9"/>
    <mergeCell ref="G8:G9"/>
    <mergeCell ref="H8:H9"/>
    <mergeCell ref="I8:M9"/>
    <mergeCell ref="A6:C7"/>
    <mergeCell ref="D6:D7"/>
    <mergeCell ref="E6:F7"/>
    <mergeCell ref="G6:G7"/>
    <mergeCell ref="H6:H7"/>
    <mergeCell ref="I6:M7"/>
    <mergeCell ref="A4:C5"/>
    <mergeCell ref="D4:D5"/>
    <mergeCell ref="E4:F5"/>
    <mergeCell ref="G4:G5"/>
    <mergeCell ref="H4:H5"/>
    <mergeCell ref="I4:M5"/>
    <mergeCell ref="A1:M1"/>
    <mergeCell ref="A2:C3"/>
    <mergeCell ref="D2:D3"/>
    <mergeCell ref="E2:F3"/>
    <mergeCell ref="G2:G3"/>
    <mergeCell ref="H2:H3"/>
    <mergeCell ref="I2:M3"/>
  </mergeCells>
  <printOptions/>
  <pageMargins left="0.394" right="0.394" top="0.591" bottom="0.591" header="0.5" footer="0.5"/>
  <pageSetup fitToHeight="0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B42" sqref="B4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51"/>
      <c r="B1" s="37"/>
      <c r="C1" s="77" t="s">
        <v>145</v>
      </c>
      <c r="D1" s="53"/>
      <c r="E1" s="53"/>
      <c r="F1" s="53"/>
      <c r="G1" s="53"/>
      <c r="H1" s="53"/>
      <c r="I1" s="53"/>
    </row>
    <row r="2" spans="1:10" ht="12.75">
      <c r="A2" s="54" t="s">
        <v>0</v>
      </c>
      <c r="B2" s="55"/>
      <c r="C2" s="58" t="str">
        <f>'Výkaz výměr'!D2</f>
        <v>Oprava místní komunikace Náměstí - Na kopečku</v>
      </c>
      <c r="D2" s="73"/>
      <c r="E2" s="61" t="s">
        <v>92</v>
      </c>
      <c r="F2" s="61">
        <f>'Výkaz výměr'!I2</f>
        <v>0</v>
      </c>
      <c r="G2" s="55"/>
      <c r="H2" s="61" t="s">
        <v>170</v>
      </c>
      <c r="I2" s="78"/>
      <c r="J2" s="28"/>
    </row>
    <row r="3" spans="1:10" ht="12.75">
      <c r="A3" s="56"/>
      <c r="B3" s="57"/>
      <c r="C3" s="59"/>
      <c r="D3" s="59"/>
      <c r="E3" s="57"/>
      <c r="F3" s="57"/>
      <c r="G3" s="57"/>
      <c r="H3" s="57"/>
      <c r="I3" s="64"/>
      <c r="J3" s="28"/>
    </row>
    <row r="4" spans="1:10" ht="12.75">
      <c r="A4" s="65" t="s">
        <v>1</v>
      </c>
      <c r="B4" s="57"/>
      <c r="C4" s="68">
        <f>'Výkaz výměr'!D4</f>
        <v>0</v>
      </c>
      <c r="D4" s="57"/>
      <c r="E4" s="68" t="s">
        <v>93</v>
      </c>
      <c r="F4" s="68">
        <f>'Výkaz výměr'!I4</f>
        <v>0</v>
      </c>
      <c r="G4" s="57"/>
      <c r="H4" s="68" t="s">
        <v>170</v>
      </c>
      <c r="I4" s="79"/>
      <c r="J4" s="28"/>
    </row>
    <row r="5" spans="1:10" ht="12.75">
      <c r="A5" s="56"/>
      <c r="B5" s="57"/>
      <c r="C5" s="57"/>
      <c r="D5" s="57"/>
      <c r="E5" s="57"/>
      <c r="F5" s="57"/>
      <c r="G5" s="57"/>
      <c r="H5" s="57"/>
      <c r="I5" s="64"/>
      <c r="J5" s="28"/>
    </row>
    <row r="6" spans="1:10" ht="12.75">
      <c r="A6" s="65" t="s">
        <v>2</v>
      </c>
      <c r="B6" s="57"/>
      <c r="C6" s="68" t="str">
        <f>'Výkaz výměr'!D6</f>
        <v>Bernartice</v>
      </c>
      <c r="D6" s="57"/>
      <c r="E6" s="68" t="s">
        <v>94</v>
      </c>
      <c r="F6" s="68">
        <f>'Výkaz výměr'!I6</f>
        <v>0</v>
      </c>
      <c r="G6" s="57"/>
      <c r="H6" s="68" t="s">
        <v>170</v>
      </c>
      <c r="I6" s="79"/>
      <c r="J6" s="28"/>
    </row>
    <row r="7" spans="1:10" ht="12.75">
      <c r="A7" s="56"/>
      <c r="B7" s="57"/>
      <c r="C7" s="57"/>
      <c r="D7" s="57"/>
      <c r="E7" s="57"/>
      <c r="F7" s="57"/>
      <c r="G7" s="57"/>
      <c r="H7" s="57"/>
      <c r="I7" s="64"/>
      <c r="J7" s="28"/>
    </row>
    <row r="8" spans="1:10" ht="12.75">
      <c r="A8" s="65" t="s">
        <v>81</v>
      </c>
      <c r="B8" s="57"/>
      <c r="C8" s="68">
        <f>'Výkaz výměr'!G4</f>
        <v>0</v>
      </c>
      <c r="D8" s="57"/>
      <c r="E8" s="68" t="s">
        <v>82</v>
      </c>
      <c r="F8" s="68" t="str">
        <f>'Výkaz výměr'!G6</f>
        <v> </v>
      </c>
      <c r="G8" s="57"/>
      <c r="H8" s="67" t="s">
        <v>171</v>
      </c>
      <c r="I8" s="79" t="s">
        <v>23</v>
      </c>
      <c r="J8" s="28"/>
    </row>
    <row r="9" spans="1:10" ht="12.75">
      <c r="A9" s="56"/>
      <c r="B9" s="57"/>
      <c r="C9" s="57"/>
      <c r="D9" s="57"/>
      <c r="E9" s="57"/>
      <c r="F9" s="57"/>
      <c r="G9" s="57"/>
      <c r="H9" s="57"/>
      <c r="I9" s="64"/>
      <c r="J9" s="28"/>
    </row>
    <row r="10" spans="1:10" ht="12.75">
      <c r="A10" s="65" t="s">
        <v>3</v>
      </c>
      <c r="B10" s="57"/>
      <c r="C10" s="68">
        <f>'Výkaz výměr'!D8</f>
        <v>0</v>
      </c>
      <c r="D10" s="57"/>
      <c r="E10" s="68" t="s">
        <v>95</v>
      </c>
      <c r="F10" s="68">
        <f>'Výkaz výměr'!I8</f>
        <v>0</v>
      </c>
      <c r="G10" s="57"/>
      <c r="H10" s="67" t="s">
        <v>172</v>
      </c>
      <c r="I10" s="82">
        <f>'Výkaz výměr'!G8</f>
        <v>0</v>
      </c>
      <c r="J10" s="28"/>
    </row>
    <row r="11" spans="1:10" ht="12.75">
      <c r="A11" s="80"/>
      <c r="B11" s="81"/>
      <c r="C11" s="81"/>
      <c r="D11" s="81"/>
      <c r="E11" s="81"/>
      <c r="F11" s="81"/>
      <c r="G11" s="81"/>
      <c r="H11" s="81"/>
      <c r="I11" s="83"/>
      <c r="J11" s="28"/>
    </row>
    <row r="12" spans="1:9" ht="23.25" customHeight="1">
      <c r="A12" s="84" t="s">
        <v>130</v>
      </c>
      <c r="B12" s="85"/>
      <c r="C12" s="85"/>
      <c r="D12" s="85"/>
      <c r="E12" s="85"/>
      <c r="F12" s="85"/>
      <c r="G12" s="85"/>
      <c r="H12" s="85"/>
      <c r="I12" s="85"/>
    </row>
    <row r="13" spans="1:10" ht="26.25" customHeight="1">
      <c r="A13" s="38" t="s">
        <v>131</v>
      </c>
      <c r="B13" s="86" t="s">
        <v>143</v>
      </c>
      <c r="C13" s="87"/>
      <c r="D13" s="38" t="s">
        <v>146</v>
      </c>
      <c r="E13" s="86" t="s">
        <v>155</v>
      </c>
      <c r="F13" s="87"/>
      <c r="G13" s="38" t="s">
        <v>156</v>
      </c>
      <c r="H13" s="86" t="s">
        <v>173</v>
      </c>
      <c r="I13" s="87"/>
      <c r="J13" s="28"/>
    </row>
    <row r="14" spans="1:10" ht="15" customHeight="1">
      <c r="A14" s="39" t="s">
        <v>132</v>
      </c>
      <c r="B14" s="42" t="s">
        <v>144</v>
      </c>
      <c r="C14" s="45">
        <f>SUM('Výkaz výměr'!AB12:AB37)</f>
        <v>0</v>
      </c>
      <c r="D14" s="88" t="s">
        <v>147</v>
      </c>
      <c r="E14" s="89"/>
      <c r="F14" s="45">
        <v>0</v>
      </c>
      <c r="G14" s="88" t="s">
        <v>157</v>
      </c>
      <c r="H14" s="89"/>
      <c r="I14" s="45">
        <v>0</v>
      </c>
      <c r="J14" s="28"/>
    </row>
    <row r="15" spans="1:10" ht="15" customHeight="1">
      <c r="A15" s="40"/>
      <c r="B15" s="42" t="s">
        <v>99</v>
      </c>
      <c r="C15" s="45">
        <f>SUM('Výkaz výměr'!AC12:AC37)</f>
        <v>0</v>
      </c>
      <c r="D15" s="88" t="s">
        <v>148</v>
      </c>
      <c r="E15" s="89"/>
      <c r="F15" s="45">
        <v>0</v>
      </c>
      <c r="G15" s="88" t="s">
        <v>158</v>
      </c>
      <c r="H15" s="89"/>
      <c r="I15" s="45">
        <v>0</v>
      </c>
      <c r="J15" s="28"/>
    </row>
    <row r="16" spans="1:10" ht="15" customHeight="1">
      <c r="A16" s="39" t="s">
        <v>133</v>
      </c>
      <c r="B16" s="42" t="s">
        <v>144</v>
      </c>
      <c r="C16" s="45">
        <f>SUM('Výkaz výměr'!AD12:AD37)</f>
        <v>0</v>
      </c>
      <c r="D16" s="88" t="s">
        <v>149</v>
      </c>
      <c r="E16" s="89"/>
      <c r="F16" s="45">
        <v>0</v>
      </c>
      <c r="G16" s="88" t="s">
        <v>159</v>
      </c>
      <c r="H16" s="89"/>
      <c r="I16" s="45">
        <v>0</v>
      </c>
      <c r="J16" s="28"/>
    </row>
    <row r="17" spans="1:10" ht="15" customHeight="1">
      <c r="A17" s="40"/>
      <c r="B17" s="42" t="s">
        <v>99</v>
      </c>
      <c r="C17" s="45">
        <f>SUM('Výkaz výměr'!AE12:AE37)</f>
        <v>0</v>
      </c>
      <c r="D17" s="88"/>
      <c r="E17" s="89"/>
      <c r="F17" s="46"/>
      <c r="G17" s="88" t="s">
        <v>160</v>
      </c>
      <c r="H17" s="89"/>
      <c r="I17" s="45">
        <v>0</v>
      </c>
      <c r="J17" s="28"/>
    </row>
    <row r="18" spans="1:10" ht="15" customHeight="1">
      <c r="A18" s="39" t="s">
        <v>134</v>
      </c>
      <c r="B18" s="42" t="s">
        <v>144</v>
      </c>
      <c r="C18" s="45">
        <f>SUM('Výkaz výměr'!AF12:AF37)</f>
        <v>0</v>
      </c>
      <c r="D18" s="88"/>
      <c r="E18" s="89"/>
      <c r="F18" s="46"/>
      <c r="G18" s="88" t="s">
        <v>161</v>
      </c>
      <c r="H18" s="89"/>
      <c r="I18" s="45">
        <v>0</v>
      </c>
      <c r="J18" s="28"/>
    </row>
    <row r="19" spans="1:10" ht="15" customHeight="1">
      <c r="A19" s="40"/>
      <c r="B19" s="42" t="s">
        <v>99</v>
      </c>
      <c r="C19" s="45">
        <f>SUM('Výkaz výměr'!AG12:AG37)</f>
        <v>0</v>
      </c>
      <c r="D19" s="88"/>
      <c r="E19" s="89"/>
      <c r="F19" s="46"/>
      <c r="G19" s="88" t="s">
        <v>162</v>
      </c>
      <c r="H19" s="89"/>
      <c r="I19" s="45">
        <v>0</v>
      </c>
      <c r="J19" s="28"/>
    </row>
    <row r="20" spans="1:10" ht="15" customHeight="1">
      <c r="A20" s="90" t="s">
        <v>135</v>
      </c>
      <c r="B20" s="91"/>
      <c r="C20" s="45">
        <f>SUM('Výkaz výměr'!AH12:AH37)</f>
        <v>0</v>
      </c>
      <c r="D20" s="88"/>
      <c r="E20" s="89"/>
      <c r="F20" s="46"/>
      <c r="G20" s="88"/>
      <c r="H20" s="89"/>
      <c r="I20" s="46"/>
      <c r="J20" s="28"/>
    </row>
    <row r="21" spans="1:10" ht="15" customHeight="1">
      <c r="A21" s="90" t="s">
        <v>136</v>
      </c>
      <c r="B21" s="91"/>
      <c r="C21" s="45">
        <f>SUM('Výkaz výměr'!Z12:Z37)</f>
        <v>0</v>
      </c>
      <c r="D21" s="88"/>
      <c r="E21" s="89"/>
      <c r="F21" s="46"/>
      <c r="G21" s="88"/>
      <c r="H21" s="89"/>
      <c r="I21" s="46"/>
      <c r="J21" s="28"/>
    </row>
    <row r="22" spans="1:10" ht="16.5" customHeight="1">
      <c r="A22" s="90" t="s">
        <v>137</v>
      </c>
      <c r="B22" s="91"/>
      <c r="C22" s="45">
        <f>SUM(C14:C21)</f>
        <v>0</v>
      </c>
      <c r="D22" s="90" t="s">
        <v>150</v>
      </c>
      <c r="E22" s="91"/>
      <c r="F22" s="45">
        <f>SUM(F14:F21)</f>
        <v>0</v>
      </c>
      <c r="G22" s="90" t="s">
        <v>163</v>
      </c>
      <c r="H22" s="91"/>
      <c r="I22" s="45">
        <f>SUM(I14:I21)</f>
        <v>0</v>
      </c>
      <c r="J22" s="28"/>
    </row>
    <row r="23" spans="1:10" ht="15" customHeight="1">
      <c r="A23" s="7"/>
      <c r="B23" s="7"/>
      <c r="C23" s="43"/>
      <c r="D23" s="90" t="s">
        <v>151</v>
      </c>
      <c r="E23" s="91"/>
      <c r="F23" s="47">
        <v>0</v>
      </c>
      <c r="G23" s="90" t="s">
        <v>164</v>
      </c>
      <c r="H23" s="91"/>
      <c r="I23" s="45">
        <v>0</v>
      </c>
      <c r="J23" s="28"/>
    </row>
    <row r="24" spans="4:10" ht="15" customHeight="1">
      <c r="D24" s="7"/>
      <c r="E24" s="7"/>
      <c r="F24" s="48"/>
      <c r="G24" s="90" t="s">
        <v>165</v>
      </c>
      <c r="H24" s="91"/>
      <c r="I24" s="45">
        <v>0</v>
      </c>
      <c r="J24" s="28"/>
    </row>
    <row r="25" spans="6:10" ht="15" customHeight="1">
      <c r="F25" s="49"/>
      <c r="G25" s="90" t="s">
        <v>166</v>
      </c>
      <c r="H25" s="91"/>
      <c r="I25" s="45">
        <v>0</v>
      </c>
      <c r="J25" s="28"/>
    </row>
    <row r="26" spans="1:9" ht="12.75">
      <c r="A26" s="37"/>
      <c r="B26" s="37"/>
      <c r="C26" s="37"/>
      <c r="G26" s="7"/>
      <c r="H26" s="7"/>
      <c r="I26" s="7"/>
    </row>
    <row r="27" spans="1:9" ht="15" customHeight="1">
      <c r="A27" s="92" t="s">
        <v>138</v>
      </c>
      <c r="B27" s="93"/>
      <c r="C27" s="50">
        <f>SUM('Výkaz výměr'!AJ12:AJ37)</f>
        <v>0</v>
      </c>
      <c r="D27" s="44"/>
      <c r="E27" s="37"/>
      <c r="F27" s="37"/>
      <c r="G27" s="37"/>
      <c r="H27" s="37"/>
      <c r="I27" s="37"/>
    </row>
    <row r="28" spans="1:10" ht="15" customHeight="1">
      <c r="A28" s="92" t="s">
        <v>139</v>
      </c>
      <c r="B28" s="93"/>
      <c r="C28" s="50">
        <f>SUM('Výkaz výměr'!AK12:AK37)</f>
        <v>0</v>
      </c>
      <c r="D28" s="92" t="s">
        <v>152</v>
      </c>
      <c r="E28" s="93"/>
      <c r="F28" s="50">
        <f>ROUND(C28*(15/100),2)</f>
        <v>0</v>
      </c>
      <c r="G28" s="92" t="s">
        <v>167</v>
      </c>
      <c r="H28" s="93"/>
      <c r="I28" s="50">
        <f>SUM(C27:C29)</f>
        <v>0</v>
      </c>
      <c r="J28" s="28"/>
    </row>
    <row r="29" spans="1:10" ht="15" customHeight="1">
      <c r="A29" s="92" t="s">
        <v>140</v>
      </c>
      <c r="B29" s="93"/>
      <c r="C29" s="50">
        <f>SUM('Výkaz výměr'!AL12:AL37)+(F22+I22+F23+I23+I24+I25)</f>
        <v>0</v>
      </c>
      <c r="D29" s="92" t="s">
        <v>153</v>
      </c>
      <c r="E29" s="93"/>
      <c r="F29" s="50">
        <f>ROUND(C29*(21/100),2)</f>
        <v>0</v>
      </c>
      <c r="G29" s="92" t="s">
        <v>168</v>
      </c>
      <c r="H29" s="93"/>
      <c r="I29" s="50">
        <f>SUM(F28:F29)+I28</f>
        <v>0</v>
      </c>
      <c r="J29" s="28"/>
    </row>
    <row r="30" spans="1:9" ht="12.75">
      <c r="A30" s="41"/>
      <c r="B30" s="41"/>
      <c r="C30" s="41"/>
      <c r="D30" s="41"/>
      <c r="E30" s="41"/>
      <c r="F30" s="41"/>
      <c r="G30" s="41"/>
      <c r="H30" s="41"/>
      <c r="I30" s="41"/>
    </row>
    <row r="31" spans="1:10" ht="14.25" customHeight="1">
      <c r="A31" s="94" t="s">
        <v>141</v>
      </c>
      <c r="B31" s="95"/>
      <c r="C31" s="96"/>
      <c r="D31" s="94" t="s">
        <v>154</v>
      </c>
      <c r="E31" s="95"/>
      <c r="F31" s="96"/>
      <c r="G31" s="94" t="s">
        <v>169</v>
      </c>
      <c r="H31" s="95"/>
      <c r="I31" s="96"/>
      <c r="J31" s="29"/>
    </row>
    <row r="32" spans="1:10" ht="14.25" customHeight="1">
      <c r="A32" s="97"/>
      <c r="B32" s="98"/>
      <c r="C32" s="99"/>
      <c r="D32" s="97"/>
      <c r="E32" s="98"/>
      <c r="F32" s="99"/>
      <c r="G32" s="97"/>
      <c r="H32" s="98"/>
      <c r="I32" s="99"/>
      <c r="J32" s="29"/>
    </row>
    <row r="33" spans="1:10" ht="14.25" customHeight="1">
      <c r="A33" s="97"/>
      <c r="B33" s="98"/>
      <c r="C33" s="99"/>
      <c r="D33" s="97"/>
      <c r="E33" s="98"/>
      <c r="F33" s="99"/>
      <c r="G33" s="97"/>
      <c r="H33" s="98"/>
      <c r="I33" s="99"/>
      <c r="J33" s="29"/>
    </row>
    <row r="34" spans="1:10" ht="14.25" customHeight="1">
      <c r="A34" s="97"/>
      <c r="B34" s="98"/>
      <c r="C34" s="99"/>
      <c r="D34" s="97"/>
      <c r="E34" s="98"/>
      <c r="F34" s="99"/>
      <c r="G34" s="97"/>
      <c r="H34" s="98"/>
      <c r="I34" s="99"/>
      <c r="J34" s="29"/>
    </row>
    <row r="35" spans="1:10" ht="14.25" customHeight="1">
      <c r="A35" s="100" t="s">
        <v>142</v>
      </c>
      <c r="B35" s="101"/>
      <c r="C35" s="102"/>
      <c r="D35" s="100" t="s">
        <v>142</v>
      </c>
      <c r="E35" s="101"/>
      <c r="F35" s="102"/>
      <c r="G35" s="100" t="s">
        <v>142</v>
      </c>
      <c r="H35" s="101"/>
      <c r="I35" s="102"/>
      <c r="J35" s="29"/>
    </row>
    <row r="36" spans="1:9" ht="11.25" customHeight="1">
      <c r="A36" s="36" t="s">
        <v>24</v>
      </c>
      <c r="B36" s="35"/>
      <c r="C36" s="35"/>
      <c r="D36" s="35"/>
      <c r="E36" s="35"/>
      <c r="F36" s="35"/>
      <c r="G36" s="35"/>
      <c r="H36" s="35"/>
      <c r="I36" s="35"/>
    </row>
    <row r="37" spans="1:9" ht="12.75">
      <c r="A37" s="68"/>
      <c r="B37" s="57"/>
      <c r="C37" s="57"/>
      <c r="D37" s="57"/>
      <c r="E37" s="57"/>
      <c r="F37" s="57"/>
      <c r="G37" s="57"/>
      <c r="H37" s="57"/>
      <c r="I37" s="57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</dc:creator>
  <cp:keywords/>
  <dc:description/>
  <cp:lastModifiedBy>Milos</cp:lastModifiedBy>
  <cp:lastPrinted>2018-10-15T08:19:35Z</cp:lastPrinted>
  <dcterms:created xsi:type="dcterms:W3CDTF">2018-10-17T12:01:24Z</dcterms:created>
  <dcterms:modified xsi:type="dcterms:W3CDTF">2019-01-28T16:18:57Z</dcterms:modified>
  <cp:category/>
  <cp:version/>
  <cp:contentType/>
  <cp:contentStatus/>
</cp:coreProperties>
</file>