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Živé akce\akce\Bernartice 2018\2019\Plynovod Bechyňská\Soutěž\"/>
    </mc:Choice>
  </mc:AlternateContent>
  <bookViews>
    <workbookView xWindow="630" yWindow="510" windowWidth="27495" windowHeight="12720" activeTab="1"/>
  </bookViews>
  <sheets>
    <sheet name="Rekapitulace stavby" sheetId="1" r:id="rId1"/>
    <sheet name="0119-01 - Plynovod Bec..." sheetId="2" r:id="rId2"/>
  </sheets>
  <definedNames>
    <definedName name="_xlnm._FilterDatabase" localSheetId="1" hidden="1">'0119-01 - Plynovod Bec...'!$C$97:$K$222</definedName>
    <definedName name="_xlnm.Print_Titles" localSheetId="1">'0119-01 - Plynovod Bec...'!$97:$97</definedName>
    <definedName name="_xlnm.Print_Titles" localSheetId="0">'Rekapitulace stavby'!$52:$52</definedName>
    <definedName name="_xlnm.Print_Area" localSheetId="1">'0119-01 - Plynovod Bec...'!$C$4:$J$39,'0119-01 - Plynovod Bec...'!$C$45:$J$81,'0119-01 - Plynovod Bec...'!$C$87:$K$222</definedName>
    <definedName name="_xlnm.Print_Area" localSheetId="0">'Rekapitulace stavby'!$D$4:$AO$36,'Rekapitulace stavby'!$C$42:$AQ$56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55" i="1"/>
  <c r="J35" i="2"/>
  <c r="AX55" i="1" s="1"/>
  <c r="BI222" i="2"/>
  <c r="BH222" i="2"/>
  <c r="BG222" i="2"/>
  <c r="BF222" i="2"/>
  <c r="BK222" i="2"/>
  <c r="J222" i="2" s="1"/>
  <c r="BE222" i="2" s="1"/>
  <c r="BI221" i="2"/>
  <c r="BH221" i="2"/>
  <c r="BG221" i="2"/>
  <c r="BF221" i="2"/>
  <c r="BK221" i="2"/>
  <c r="J221" i="2"/>
  <c r="BE221" i="2"/>
  <c r="BI220" i="2"/>
  <c r="BH220" i="2"/>
  <c r="BG220" i="2"/>
  <c r="BF220" i="2"/>
  <c r="BK220" i="2"/>
  <c r="J220" i="2" s="1"/>
  <c r="BE220" i="2" s="1"/>
  <c r="BI219" i="2"/>
  <c r="BH219" i="2"/>
  <c r="BG219" i="2"/>
  <c r="BF219" i="2"/>
  <c r="BK219" i="2"/>
  <c r="J219" i="2"/>
  <c r="BE219" i="2" s="1"/>
  <c r="BI218" i="2"/>
  <c r="BH218" i="2"/>
  <c r="BG218" i="2"/>
  <c r="BF218" i="2"/>
  <c r="BK218" i="2"/>
  <c r="J218" i="2" s="1"/>
  <c r="BE218" i="2" s="1"/>
  <c r="BI216" i="2"/>
  <c r="BH216" i="2"/>
  <c r="BG216" i="2"/>
  <c r="BF216" i="2"/>
  <c r="T216" i="2"/>
  <c r="T215" i="2" s="1"/>
  <c r="T214" i="2" s="1"/>
  <c r="R216" i="2"/>
  <c r="R215" i="2"/>
  <c r="R214" i="2" s="1"/>
  <c r="P216" i="2"/>
  <c r="P215" i="2" s="1"/>
  <c r="P214" i="2" s="1"/>
  <c r="BK216" i="2"/>
  <c r="BK215" i="2" s="1"/>
  <c r="J216" i="2"/>
  <c r="BE216" i="2" s="1"/>
  <c r="BI213" i="2"/>
  <c r="BH213" i="2"/>
  <c r="BG213" i="2"/>
  <c r="BF213" i="2"/>
  <c r="T213" i="2"/>
  <c r="R213" i="2"/>
  <c r="P213" i="2"/>
  <c r="BK213" i="2"/>
  <c r="J213" i="2"/>
  <c r="BE213" i="2" s="1"/>
  <c r="BI211" i="2"/>
  <c r="BH211" i="2"/>
  <c r="BG211" i="2"/>
  <c r="BF211" i="2"/>
  <c r="T211" i="2"/>
  <c r="R211" i="2"/>
  <c r="P211" i="2"/>
  <c r="BK211" i="2"/>
  <c r="J211" i="2"/>
  <c r="BE211" i="2" s="1"/>
  <c r="BI210" i="2"/>
  <c r="BH210" i="2"/>
  <c r="BG210" i="2"/>
  <c r="BF210" i="2"/>
  <c r="T210" i="2"/>
  <c r="T209" i="2" s="1"/>
  <c r="R210" i="2"/>
  <c r="R209" i="2" s="1"/>
  <c r="P210" i="2"/>
  <c r="P209" i="2" s="1"/>
  <c r="BK210" i="2"/>
  <c r="BK209" i="2" s="1"/>
  <c r="J210" i="2"/>
  <c r="BE210" i="2"/>
  <c r="BI208" i="2"/>
  <c r="BH208" i="2"/>
  <c r="BG208" i="2"/>
  <c r="BF208" i="2"/>
  <c r="T208" i="2"/>
  <c r="R208" i="2"/>
  <c r="P208" i="2"/>
  <c r="BK208" i="2"/>
  <c r="J208" i="2"/>
  <c r="BE208" i="2" s="1"/>
  <c r="BI207" i="2"/>
  <c r="BH207" i="2"/>
  <c r="BG207" i="2"/>
  <c r="BF207" i="2"/>
  <c r="T207" i="2"/>
  <c r="T206" i="2" s="1"/>
  <c r="T205" i="2" s="1"/>
  <c r="R207" i="2"/>
  <c r="R206" i="2"/>
  <c r="R205" i="2" s="1"/>
  <c r="P207" i="2"/>
  <c r="P206" i="2" s="1"/>
  <c r="P205" i="2" s="1"/>
  <c r="BK207" i="2"/>
  <c r="BK206" i="2"/>
  <c r="J206" i="2" s="1"/>
  <c r="J66" i="2" s="1"/>
  <c r="J207" i="2"/>
  <c r="BE207" i="2" s="1"/>
  <c r="BI204" i="2"/>
  <c r="BH204" i="2"/>
  <c r="BG204" i="2"/>
  <c r="BF204" i="2"/>
  <c r="T204" i="2"/>
  <c r="T203" i="2" s="1"/>
  <c r="R204" i="2"/>
  <c r="R203" i="2" s="1"/>
  <c r="P204" i="2"/>
  <c r="P203" i="2" s="1"/>
  <c r="BK204" i="2"/>
  <c r="BK203" i="2" s="1"/>
  <c r="J203" i="2" s="1"/>
  <c r="J64" i="2" s="1"/>
  <c r="J204" i="2"/>
  <c r="BE204" i="2"/>
  <c r="BI202" i="2"/>
  <c r="BH202" i="2"/>
  <c r="BG202" i="2"/>
  <c r="BF202" i="2"/>
  <c r="T202" i="2"/>
  <c r="T201" i="2" s="1"/>
  <c r="R202" i="2"/>
  <c r="R201" i="2" s="1"/>
  <c r="P202" i="2"/>
  <c r="P201" i="2" s="1"/>
  <c r="BK202" i="2"/>
  <c r="BK201" i="2" s="1"/>
  <c r="J201" i="2" s="1"/>
  <c r="J63" i="2" s="1"/>
  <c r="J202" i="2"/>
  <c r="BE202" i="2"/>
  <c r="BI200" i="2"/>
  <c r="BH200" i="2"/>
  <c r="BG200" i="2"/>
  <c r="BF200" i="2"/>
  <c r="T200" i="2"/>
  <c r="R200" i="2"/>
  <c r="P200" i="2"/>
  <c r="BK200" i="2"/>
  <c r="J200" i="2"/>
  <c r="BE200" i="2" s="1"/>
  <c r="BI199" i="2"/>
  <c r="BH199" i="2"/>
  <c r="BG199" i="2"/>
  <c r="BF199" i="2"/>
  <c r="T199" i="2"/>
  <c r="R199" i="2"/>
  <c r="P199" i="2"/>
  <c r="BK199" i="2"/>
  <c r="J199" i="2"/>
  <c r="BE199" i="2" s="1"/>
  <c r="BI198" i="2"/>
  <c r="BH198" i="2"/>
  <c r="BG198" i="2"/>
  <c r="BF198" i="2"/>
  <c r="T198" i="2"/>
  <c r="R198" i="2"/>
  <c r="P198" i="2"/>
  <c r="BK198" i="2"/>
  <c r="J198" i="2"/>
  <c r="BE198" i="2"/>
  <c r="BI196" i="2"/>
  <c r="BH196" i="2"/>
  <c r="BG196" i="2"/>
  <c r="BF196" i="2"/>
  <c r="T196" i="2"/>
  <c r="R196" i="2"/>
  <c r="P196" i="2"/>
  <c r="BK196" i="2"/>
  <c r="J196" i="2"/>
  <c r="BE196" i="2" s="1"/>
  <c r="BI195" i="2"/>
  <c r="BH195" i="2"/>
  <c r="BG195" i="2"/>
  <c r="BF195" i="2"/>
  <c r="T195" i="2"/>
  <c r="R195" i="2"/>
  <c r="P195" i="2"/>
  <c r="BK195" i="2"/>
  <c r="J195" i="2"/>
  <c r="BE195" i="2"/>
  <c r="BI194" i="2"/>
  <c r="BH194" i="2"/>
  <c r="BG194" i="2"/>
  <c r="BF194" i="2"/>
  <c r="T194" i="2"/>
  <c r="R194" i="2"/>
  <c r="P194" i="2"/>
  <c r="BK194" i="2"/>
  <c r="J194" i="2"/>
  <c r="BE194" i="2" s="1"/>
  <c r="BI193" i="2"/>
  <c r="BH193" i="2"/>
  <c r="BG193" i="2"/>
  <c r="BF193" i="2"/>
  <c r="T193" i="2"/>
  <c r="R193" i="2"/>
  <c r="P193" i="2"/>
  <c r="BK193" i="2"/>
  <c r="J193" i="2"/>
  <c r="BE193" i="2"/>
  <c r="BI192" i="2"/>
  <c r="BH192" i="2"/>
  <c r="BG192" i="2"/>
  <c r="BF192" i="2"/>
  <c r="T192" i="2"/>
  <c r="R192" i="2"/>
  <c r="P192" i="2"/>
  <c r="BK192" i="2"/>
  <c r="J192" i="2"/>
  <c r="BE192" i="2" s="1"/>
  <c r="BI191" i="2"/>
  <c r="BH191" i="2"/>
  <c r="BG191" i="2"/>
  <c r="BF191" i="2"/>
  <c r="T191" i="2"/>
  <c r="R191" i="2"/>
  <c r="P191" i="2"/>
  <c r="BK191" i="2"/>
  <c r="J191" i="2"/>
  <c r="BE191" i="2"/>
  <c r="BI190" i="2"/>
  <c r="BH190" i="2"/>
  <c r="BG190" i="2"/>
  <c r="BF190" i="2"/>
  <c r="T190" i="2"/>
  <c r="R190" i="2"/>
  <c r="P190" i="2"/>
  <c r="BK190" i="2"/>
  <c r="J190" i="2"/>
  <c r="BE190" i="2" s="1"/>
  <c r="BI189" i="2"/>
  <c r="BH189" i="2"/>
  <c r="BG189" i="2"/>
  <c r="BF189" i="2"/>
  <c r="T189" i="2"/>
  <c r="R189" i="2"/>
  <c r="P189" i="2"/>
  <c r="BK189" i="2"/>
  <c r="J189" i="2"/>
  <c r="BE189" i="2"/>
  <c r="BI188" i="2"/>
  <c r="BH188" i="2"/>
  <c r="BG188" i="2"/>
  <c r="BF188" i="2"/>
  <c r="T188" i="2"/>
  <c r="R188" i="2"/>
  <c r="P188" i="2"/>
  <c r="BK188" i="2"/>
  <c r="J188" i="2"/>
  <c r="BE188" i="2" s="1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R186" i="2"/>
  <c r="P186" i="2"/>
  <c r="BK186" i="2"/>
  <c r="J186" i="2"/>
  <c r="BE186" i="2" s="1"/>
  <c r="BI185" i="2"/>
  <c r="BH185" i="2"/>
  <c r="BG185" i="2"/>
  <c r="BF185" i="2"/>
  <c r="T185" i="2"/>
  <c r="R185" i="2"/>
  <c r="P185" i="2"/>
  <c r="BK185" i="2"/>
  <c r="J185" i="2"/>
  <c r="BE185" i="2"/>
  <c r="BI184" i="2"/>
  <c r="BH184" i="2"/>
  <c r="BG184" i="2"/>
  <c r="BF184" i="2"/>
  <c r="T184" i="2"/>
  <c r="R184" i="2"/>
  <c r="P184" i="2"/>
  <c r="BK184" i="2"/>
  <c r="J184" i="2"/>
  <c r="BE184" i="2" s="1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R181" i="2"/>
  <c r="P181" i="2"/>
  <c r="BK181" i="2"/>
  <c r="J181" i="2"/>
  <c r="BE181" i="2" s="1"/>
  <c r="BI180" i="2"/>
  <c r="BH180" i="2"/>
  <c r="BG180" i="2"/>
  <c r="BF180" i="2"/>
  <c r="T180" i="2"/>
  <c r="R180" i="2"/>
  <c r="P180" i="2"/>
  <c r="BK180" i="2"/>
  <c r="J180" i="2"/>
  <c r="BE180" i="2"/>
  <c r="BI179" i="2"/>
  <c r="BH179" i="2"/>
  <c r="BG179" i="2"/>
  <c r="BF179" i="2"/>
  <c r="T179" i="2"/>
  <c r="R179" i="2"/>
  <c r="P179" i="2"/>
  <c r="BK179" i="2"/>
  <c r="J179" i="2"/>
  <c r="BE179" i="2" s="1"/>
  <c r="BI178" i="2"/>
  <c r="BH178" i="2"/>
  <c r="BG178" i="2"/>
  <c r="BF178" i="2"/>
  <c r="T178" i="2"/>
  <c r="R178" i="2"/>
  <c r="P178" i="2"/>
  <c r="BK178" i="2"/>
  <c r="J178" i="2"/>
  <c r="BE178" i="2"/>
  <c r="BI176" i="2"/>
  <c r="BH176" i="2"/>
  <c r="BG176" i="2"/>
  <c r="BF176" i="2"/>
  <c r="T176" i="2"/>
  <c r="R176" i="2"/>
  <c r="P176" i="2"/>
  <c r="BK176" i="2"/>
  <c r="J176" i="2"/>
  <c r="BE176" i="2" s="1"/>
  <c r="BI175" i="2"/>
  <c r="BH175" i="2"/>
  <c r="BG175" i="2"/>
  <c r="BF175" i="2"/>
  <c r="T175" i="2"/>
  <c r="R175" i="2"/>
  <c r="P175" i="2"/>
  <c r="P171" i="2" s="1"/>
  <c r="BK175" i="2"/>
  <c r="J175" i="2"/>
  <c r="BE175" i="2"/>
  <c r="BI173" i="2"/>
  <c r="BH173" i="2"/>
  <c r="BG173" i="2"/>
  <c r="BF173" i="2"/>
  <c r="T173" i="2"/>
  <c r="T171" i="2" s="1"/>
  <c r="R173" i="2"/>
  <c r="P173" i="2"/>
  <c r="BK173" i="2"/>
  <c r="J173" i="2"/>
  <c r="BE173" i="2" s="1"/>
  <c r="BI172" i="2"/>
  <c r="BH172" i="2"/>
  <c r="BG172" i="2"/>
  <c r="BF172" i="2"/>
  <c r="T172" i="2"/>
  <c r="R172" i="2"/>
  <c r="R171" i="2" s="1"/>
  <c r="P172" i="2"/>
  <c r="BK172" i="2"/>
  <c r="BK171" i="2" s="1"/>
  <c r="J171" i="2" s="1"/>
  <c r="J62" i="2" s="1"/>
  <c r="J172" i="2"/>
  <c r="BE172" i="2"/>
  <c r="BI163" i="2"/>
  <c r="BH163" i="2"/>
  <c r="BG163" i="2"/>
  <c r="BF163" i="2"/>
  <c r="T163" i="2"/>
  <c r="T162" i="2"/>
  <c r="R163" i="2"/>
  <c r="R162" i="2" s="1"/>
  <c r="P163" i="2"/>
  <c r="P162" i="2"/>
  <c r="BK163" i="2"/>
  <c r="BK162" i="2" s="1"/>
  <c r="J162" i="2" s="1"/>
  <c r="J61" i="2" s="1"/>
  <c r="J163" i="2"/>
  <c r="BE163" i="2"/>
  <c r="BI153" i="2"/>
  <c r="BH153" i="2"/>
  <c r="BG153" i="2"/>
  <c r="BF153" i="2"/>
  <c r="T153" i="2"/>
  <c r="T152" i="2"/>
  <c r="R153" i="2"/>
  <c r="R152" i="2" s="1"/>
  <c r="P153" i="2"/>
  <c r="P152" i="2"/>
  <c r="BK153" i="2"/>
  <c r="BK152" i="2" s="1"/>
  <c r="J153" i="2"/>
  <c r="BE153" i="2"/>
  <c r="BI151" i="2"/>
  <c r="BH151" i="2"/>
  <c r="BG151" i="2"/>
  <c r="BF151" i="2"/>
  <c r="T151" i="2"/>
  <c r="R151" i="2"/>
  <c r="P151" i="2"/>
  <c r="BK151" i="2"/>
  <c r="J151" i="2"/>
  <c r="BE151" i="2"/>
  <c r="BI149" i="2"/>
  <c r="BH149" i="2"/>
  <c r="BG149" i="2"/>
  <c r="BF149" i="2"/>
  <c r="T149" i="2"/>
  <c r="R149" i="2"/>
  <c r="P149" i="2"/>
  <c r="BK149" i="2"/>
  <c r="J149" i="2"/>
  <c r="BE149" i="2" s="1"/>
  <c r="BI148" i="2"/>
  <c r="BH148" i="2"/>
  <c r="BG148" i="2"/>
  <c r="BF148" i="2"/>
  <c r="T148" i="2"/>
  <c r="R148" i="2"/>
  <c r="P148" i="2"/>
  <c r="BK148" i="2"/>
  <c r="J148" i="2"/>
  <c r="BE148" i="2"/>
  <c r="BI147" i="2"/>
  <c r="BH147" i="2"/>
  <c r="BG147" i="2"/>
  <c r="BF147" i="2"/>
  <c r="T147" i="2"/>
  <c r="R147" i="2"/>
  <c r="P147" i="2"/>
  <c r="BK147" i="2"/>
  <c r="J147" i="2"/>
  <c r="BE147" i="2" s="1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R137" i="2"/>
  <c r="P137" i="2"/>
  <c r="BK137" i="2"/>
  <c r="J137" i="2"/>
  <c r="BE137" i="2" s="1"/>
  <c r="BI128" i="2"/>
  <c r="BH128" i="2"/>
  <c r="BG128" i="2"/>
  <c r="BF128" i="2"/>
  <c r="T128" i="2"/>
  <c r="R128" i="2"/>
  <c r="P128" i="2"/>
  <c r="BK128" i="2"/>
  <c r="J128" i="2"/>
  <c r="BE128" i="2"/>
  <c r="BI127" i="2"/>
  <c r="BH127" i="2"/>
  <c r="BG127" i="2"/>
  <c r="BF127" i="2"/>
  <c r="T127" i="2"/>
  <c r="R127" i="2"/>
  <c r="P127" i="2"/>
  <c r="BK127" i="2"/>
  <c r="J127" i="2"/>
  <c r="BE127" i="2" s="1"/>
  <c r="BI126" i="2"/>
  <c r="BH126" i="2"/>
  <c r="BG126" i="2"/>
  <c r="BF126" i="2"/>
  <c r="T126" i="2"/>
  <c r="R126" i="2"/>
  <c r="P126" i="2"/>
  <c r="BK126" i="2"/>
  <c r="J126" i="2"/>
  <c r="BE126" i="2"/>
  <c r="BI125" i="2"/>
  <c r="BH125" i="2"/>
  <c r="BG125" i="2"/>
  <c r="BF125" i="2"/>
  <c r="T125" i="2"/>
  <c r="R125" i="2"/>
  <c r="P125" i="2"/>
  <c r="BK125" i="2"/>
  <c r="J125" i="2"/>
  <c r="BE125" i="2" s="1"/>
  <c r="BI123" i="2"/>
  <c r="BH123" i="2"/>
  <c r="BG123" i="2"/>
  <c r="BF123" i="2"/>
  <c r="T123" i="2"/>
  <c r="R123" i="2"/>
  <c r="P123" i="2"/>
  <c r="BK123" i="2"/>
  <c r="J123" i="2"/>
  <c r="BE123" i="2"/>
  <c r="BI122" i="2"/>
  <c r="BH122" i="2"/>
  <c r="BG122" i="2"/>
  <c r="BF122" i="2"/>
  <c r="T122" i="2"/>
  <c r="R122" i="2"/>
  <c r="P122" i="2"/>
  <c r="BK122" i="2"/>
  <c r="J122" i="2"/>
  <c r="BE122" i="2" s="1"/>
  <c r="BI117" i="2"/>
  <c r="BH117" i="2"/>
  <c r="BG117" i="2"/>
  <c r="BF117" i="2"/>
  <c r="T117" i="2"/>
  <c r="R117" i="2"/>
  <c r="P117" i="2"/>
  <c r="BK117" i="2"/>
  <c r="J117" i="2"/>
  <c r="BE117" i="2"/>
  <c r="BI116" i="2"/>
  <c r="BH116" i="2"/>
  <c r="BG116" i="2"/>
  <c r="BF116" i="2"/>
  <c r="T116" i="2"/>
  <c r="R116" i="2"/>
  <c r="P116" i="2"/>
  <c r="BK116" i="2"/>
  <c r="J116" i="2"/>
  <c r="BE116" i="2" s="1"/>
  <c r="BI111" i="2"/>
  <c r="BH111" i="2"/>
  <c r="BG111" i="2"/>
  <c r="BF111" i="2"/>
  <c r="T111" i="2"/>
  <c r="R111" i="2"/>
  <c r="P111" i="2"/>
  <c r="BK111" i="2"/>
  <c r="J111" i="2"/>
  <c r="BE111" i="2"/>
  <c r="BI110" i="2"/>
  <c r="BH110" i="2"/>
  <c r="BG110" i="2"/>
  <c r="BF110" i="2"/>
  <c r="T110" i="2"/>
  <c r="R110" i="2"/>
  <c r="P110" i="2"/>
  <c r="BK110" i="2"/>
  <c r="J110" i="2"/>
  <c r="BE110" i="2" s="1"/>
  <c r="BI108" i="2"/>
  <c r="BH108" i="2"/>
  <c r="BG108" i="2"/>
  <c r="BF108" i="2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 s="1"/>
  <c r="BI106" i="2"/>
  <c r="BH106" i="2"/>
  <c r="BG106" i="2"/>
  <c r="BF106" i="2"/>
  <c r="T106" i="2"/>
  <c r="R106" i="2"/>
  <c r="P106" i="2"/>
  <c r="BK106" i="2"/>
  <c r="J106" i="2"/>
  <c r="BE106" i="2"/>
  <c r="BI104" i="2"/>
  <c r="BH104" i="2"/>
  <c r="BG104" i="2"/>
  <c r="BF104" i="2"/>
  <c r="T104" i="2"/>
  <c r="T103" i="2" s="1"/>
  <c r="R104" i="2"/>
  <c r="R103" i="2"/>
  <c r="P104" i="2"/>
  <c r="P103" i="2" s="1"/>
  <c r="BK104" i="2"/>
  <c r="BK103" i="2"/>
  <c r="J103" i="2"/>
  <c r="J59" i="2" s="1"/>
  <c r="J104" i="2"/>
  <c r="BE104" i="2" s="1"/>
  <c r="BI100" i="2"/>
  <c r="BH100" i="2"/>
  <c r="BG100" i="2"/>
  <c r="BF100" i="2"/>
  <c r="T100" i="2"/>
  <c r="R100" i="2"/>
  <c r="P100" i="2"/>
  <c r="BK100" i="2"/>
  <c r="J100" i="2"/>
  <c r="BE100" i="2" s="1"/>
  <c r="J95" i="2"/>
  <c r="J94" i="2"/>
  <c r="F94" i="2"/>
  <c r="F92" i="2"/>
  <c r="E90" i="2"/>
  <c r="BI79" i="2"/>
  <c r="BH79" i="2"/>
  <c r="BG79" i="2"/>
  <c r="BF79" i="2"/>
  <c r="BI78" i="2"/>
  <c r="BH78" i="2"/>
  <c r="BG78" i="2"/>
  <c r="BF78" i="2"/>
  <c r="BE78" i="2"/>
  <c r="BI77" i="2"/>
  <c r="BH77" i="2"/>
  <c r="BG77" i="2"/>
  <c r="BF77" i="2"/>
  <c r="BE77" i="2"/>
  <c r="BI76" i="2"/>
  <c r="BH76" i="2"/>
  <c r="BG76" i="2"/>
  <c r="F35" i="2" s="1"/>
  <c r="BB55" i="1" s="1"/>
  <c r="BB54" i="1" s="1"/>
  <c r="BF76" i="2"/>
  <c r="BE76" i="2"/>
  <c r="BI75" i="2"/>
  <c r="BH75" i="2"/>
  <c r="BG75" i="2"/>
  <c r="BF75" i="2"/>
  <c r="BE75" i="2"/>
  <c r="BI74" i="2"/>
  <c r="F37" i="2" s="1"/>
  <c r="BD55" i="1" s="1"/>
  <c r="BD54" i="1" s="1"/>
  <c r="W33" i="1" s="1"/>
  <c r="BH74" i="2"/>
  <c r="F36" i="2"/>
  <c r="BC55" i="1" s="1"/>
  <c r="BC54" i="1" s="1"/>
  <c r="BG74" i="2"/>
  <c r="BF74" i="2"/>
  <c r="J34" i="2" s="1"/>
  <c r="AW55" i="1" s="1"/>
  <c r="F34" i="2"/>
  <c r="BA55" i="1" s="1"/>
  <c r="BA54" i="1" s="1"/>
  <c r="BE74" i="2"/>
  <c r="J53" i="2"/>
  <c r="J52" i="2"/>
  <c r="F52" i="2"/>
  <c r="F50" i="2"/>
  <c r="E48" i="2"/>
  <c r="J16" i="2"/>
  <c r="E16" i="2"/>
  <c r="F95" i="2"/>
  <c r="F53" i="2"/>
  <c r="J15" i="2"/>
  <c r="J10" i="2"/>
  <c r="J92" i="2"/>
  <c r="J50" i="2"/>
  <c r="AS54" i="1"/>
  <c r="L50" i="1"/>
  <c r="AM50" i="1"/>
  <c r="AM49" i="1"/>
  <c r="L49" i="1"/>
  <c r="AM47" i="1"/>
  <c r="L47" i="1"/>
  <c r="L45" i="1"/>
  <c r="L44" i="1"/>
  <c r="AY54" i="1" l="1"/>
  <c r="W32" i="1"/>
  <c r="AW54" i="1"/>
  <c r="AK30" i="1" s="1"/>
  <c r="W30" i="1"/>
  <c r="BK205" i="2"/>
  <c r="J205" i="2" s="1"/>
  <c r="J65" i="2" s="1"/>
  <c r="J209" i="2"/>
  <c r="J67" i="2" s="1"/>
  <c r="W31" i="1"/>
  <c r="AX54" i="1"/>
  <c r="R99" i="2"/>
  <c r="R98" i="2" s="1"/>
  <c r="T99" i="2"/>
  <c r="T98" i="2" s="1"/>
  <c r="J152" i="2"/>
  <c r="J60" i="2" s="1"/>
  <c r="BK99" i="2"/>
  <c r="P99" i="2"/>
  <c r="P98" i="2" s="1"/>
  <c r="AU55" i="1" s="1"/>
  <c r="AU54" i="1" s="1"/>
  <c r="BK214" i="2"/>
  <c r="J214" i="2" s="1"/>
  <c r="J68" i="2" s="1"/>
  <c r="J215" i="2"/>
  <c r="J69" i="2" s="1"/>
  <c r="BK217" i="2"/>
  <c r="J217" i="2" s="1"/>
  <c r="J70" i="2" s="1"/>
  <c r="BK98" i="2" l="1"/>
  <c r="J98" i="2" s="1"/>
  <c r="J57" i="2" s="1"/>
  <c r="J99" i="2"/>
  <c r="J58" i="2" s="1"/>
  <c r="J28" i="2" l="1"/>
  <c r="J79" i="2" l="1"/>
  <c r="J73" i="2" l="1"/>
  <c r="BE79" i="2"/>
  <c r="J33" i="2" l="1"/>
  <c r="AV55" i="1" s="1"/>
  <c r="AT55" i="1" s="1"/>
  <c r="F33" i="2"/>
  <c r="AZ55" i="1" s="1"/>
  <c r="AZ54" i="1" s="1"/>
  <c r="J29" i="2"/>
  <c r="J30" i="2" s="1"/>
  <c r="J81" i="2"/>
  <c r="AG55" i="1" l="1"/>
  <c r="J39" i="2"/>
  <c r="W29" i="1"/>
  <c r="AV54" i="1"/>
  <c r="AT54" i="1" l="1"/>
  <c r="AK29" i="1"/>
  <c r="AG54" i="1"/>
  <c r="AN55" i="1"/>
  <c r="AK26" i="1" l="1"/>
  <c r="AK35" i="1" s="1"/>
  <c r="AN54" i="1"/>
</calcChain>
</file>

<file path=xl/sharedStrings.xml><?xml version="1.0" encoding="utf-8"?>
<sst xmlns="http://schemas.openxmlformats.org/spreadsheetml/2006/main" count="1707" uniqueCount="409">
  <si>
    <t>Export Komplet</t>
  </si>
  <si>
    <t/>
  </si>
  <si>
    <t>2.0</t>
  </si>
  <si>
    <t>False</t>
  </si>
  <si>
    <t>{b9f3f146-8d52-4fef-acc8-d37b317ca9a2}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</si>
  <si>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</si>
  <si>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</si>
  <si>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</si>
  <si>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</si>
  <si>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</si>
  <si>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</si>
  <si>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</si>
  <si>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</si>
  <si>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</si>
  <si>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</si>
  <si>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</si>
  <si>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Plynovod Bechyňská ulice, Bernartice</t>
  </si>
  <si>
    <t>KSO:</t>
  </si>
  <si>
    <t>CC-CZ:</t>
  </si>
  <si>
    <t>Místo:</t>
  </si>
  <si>
    <t>Bernartice</t>
  </si>
  <si>
    <t>Datum:</t>
  </si>
  <si>
    <t>9. 1. 2019</t>
  </si>
  <si>
    <t>Zadavatel:</t>
  </si>
  <si>
    <t>IČ:</t>
  </si>
  <si>
    <t>Město Bernartice</t>
  </si>
  <si>
    <t>DIČ:</t>
  </si>
  <si>
    <t>Uchazeč:</t>
  </si>
  <si>
    <t>Vyplň údaj</t>
  </si>
  <si>
    <t>Projektant:</t>
  </si>
  <si>
    <t>26094541</t>
  </si>
  <si>
    <t>PROJEKTOSTAV s.r.o.</t>
  </si>
  <si>
    <t>CZ26094541</t>
  </si>
  <si>
    <t>True</t>
  </si>
  <si>
    <t>Zpracovatel:</t>
  </si>
  <si>
    <t>Jindřich  J u k l  tel.: 602558222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</si>
  <si>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</si>
  <si>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</si>
  <si>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</si>
  <si>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</si>
  <si>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</si>
  <si>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</si>
  <si>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</si>
  <si>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</si>
  <si>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</si>
  <si>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</si>
  <si>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</si>
  <si>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</si>
  <si>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</si>
  <si>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</si>
  <si>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</si>
  <si>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</si>
  <si>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</si>
  <si>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</si>
  <si>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</si>
  <si>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</si>
  <si>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</si>
  <si>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</si>
  <si>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</si>
  <si>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</si>
  <si>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</si>
  <si>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</si>
  <si>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</si>
  <si>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</si>
  <si>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</si>
  <si>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</si>
  <si>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</si>
  <si>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</si>
  <si>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</si>
  <si>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</si>
  <si>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</si>
  <si>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</si>
  <si>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</si>
  <si>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</si>
  <si>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</si>
  <si>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</si>
  <si>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</si>
  <si>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</si>
  <si>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</si>
  <si>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</si>
  <si>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</si>
  <si>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</si>
  <si>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</si>
  <si>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</si>
  <si>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</si>
  <si>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</si>
  <si>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</si>
  <si>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</si>
  <si>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</si>
  <si>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</si>
  <si>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</si>
  <si>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</si>
  <si>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</si>
  <si>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</si>
  <si>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</si>
  <si>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723 - Zdravotechnika - vnitřní plynovod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</si>
  <si>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</si>
  <si>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</si>
  <si>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</si>
  <si>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</si>
  <si>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</si>
  <si>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</si>
  <si>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</si>
  <si>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</si>
  <si>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</si>
  <si>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</si>
  <si>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</si>
  <si>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</si>
  <si>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</si>
  <si>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</si>
  <si>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</si>
  <si>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</si>
  <si>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</si>
  <si>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</si>
  <si>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</si>
  <si>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</si>
  <si>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</si>
  <si>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</si>
  <si>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</si>
  <si>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</si>
  <si>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</si>
  <si>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</si>
  <si>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</si>
  <si>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</si>
  <si>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</si>
  <si>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</si>
  <si>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K</t>
  </si>
  <si>
    <t>000000001</t>
  </si>
  <si>
    <t>Poznámky a upozornění</t>
  </si>
  <si>
    <t>4</t>
  </si>
  <si>
    <t>-173101932</t>
  </si>
  <si>
    <t>VV</t>
  </si>
  <si>
    <t>"- rozpočet je zpracován v cenové databázi ÚRS Praha 2019/1 -"</t>
  </si>
  <si>
    <t>Součet</t>
  </si>
  <si>
    <t>Zemní práce</t>
  </si>
  <si>
    <t>119001421</t>
  </si>
  <si>
    <t>Dočasné zajištění kabelů a kabelových tratí ze 3 volně ložených kabelů</t>
  </si>
  <si>
    <t>m</t>
  </si>
  <si>
    <t>CS ÚRS 2019 01</t>
  </si>
  <si>
    <t>-925046451</t>
  </si>
  <si>
    <t>0,50*8</t>
  </si>
  <si>
    <t>3</t>
  </si>
  <si>
    <t>119002121</t>
  </si>
  <si>
    <t>Přechodová lávka délky do 2 m včetně zábradlí pro zabezpečení výkopu zřízení</t>
  </si>
  <si>
    <t>kus</t>
  </si>
  <si>
    <t>-111991761</t>
  </si>
  <si>
    <t>119002122</t>
  </si>
  <si>
    <t>Přechodová lávka délky do 2 m včetně zábradlí pro zabezpečení výkopu odstranění</t>
  </si>
  <si>
    <t>-2088622555</t>
  </si>
  <si>
    <t>5</t>
  </si>
  <si>
    <t>119003215</t>
  </si>
  <si>
    <t>Trubková mobilní plotová zábrana výšky do 1,5 m pro zabezpečení výkopu zřízení</t>
  </si>
  <si>
    <t>-617476354</t>
  </si>
  <si>
    <t>150,00*2</t>
  </si>
  <si>
    <t>6</t>
  </si>
  <si>
    <t>119003216</t>
  </si>
  <si>
    <t>Trubková mobilní plotová zábrana výšky do 1,5 m pro zabezpečení výkopu odstranění</t>
  </si>
  <si>
    <t>1445384497</t>
  </si>
  <si>
    <t>7</t>
  </si>
  <si>
    <t>131201101</t>
  </si>
  <si>
    <t>Hloubení jam nezapažených v hornině tř. 3 objemu do 100 m3</t>
  </si>
  <si>
    <t>m3</t>
  </si>
  <si>
    <t>180329204</t>
  </si>
  <si>
    <t>"protlaky"</t>
  </si>
  <si>
    <t>1,50*1,00*1,10*2 "vstupní a výstupní"</t>
  </si>
  <si>
    <t>1,00*1,00*1,10*2*3 "přípojky"</t>
  </si>
  <si>
    <t>8</t>
  </si>
  <si>
    <t>131201109</t>
  </si>
  <si>
    <t>Příplatek za lepivost u hloubení jam nezapažených v hornině tř. 3</t>
  </si>
  <si>
    <t>1841589901</t>
  </si>
  <si>
    <t>9</t>
  </si>
  <si>
    <t>132201101</t>
  </si>
  <si>
    <t>Hloubení rýh š do 600 mm v hornině tř. 3 objemu do 100 m3</t>
  </si>
  <si>
    <t>-994005003</t>
  </si>
  <si>
    <t>(149,60-7,30)*0,50*(1,10-0,30)</t>
  </si>
  <si>
    <t>"přípojky"</t>
  </si>
  <si>
    <t>(0,80+2,60+2,40+3,50)*0,50*0,80</t>
  </si>
  <si>
    <t>10</t>
  </si>
  <si>
    <t>132201109</t>
  </si>
  <si>
    <t>Příplatek za lepivost k hloubení rýh š do 600 mm v hornině tř. 3</t>
  </si>
  <si>
    <t>-1979993225</t>
  </si>
  <si>
    <t>11</t>
  </si>
  <si>
    <t>141721111</t>
  </si>
  <si>
    <t>Řízený zemní protlak hloubky do 6 m vnějšího průměru do 63 mm v hornině tř 1 až 4</t>
  </si>
  <si>
    <t>-2081114304</t>
  </si>
  <si>
    <t>9,00+10,00+10,00</t>
  </si>
  <si>
    <t>12</t>
  </si>
  <si>
    <t>141721112</t>
  </si>
  <si>
    <t>Řízený zemní protlak hloubky do 6 m vnějšího průměru do 90 mm v hornině tř 1 až 4</t>
  </si>
  <si>
    <t>1309061828</t>
  </si>
  <si>
    <t>13</t>
  </si>
  <si>
    <t>M</t>
  </si>
  <si>
    <t>28613961</t>
  </si>
  <si>
    <t>trubka ochranná pro plyn PEHD 50x3,0mm</t>
  </si>
  <si>
    <t>818166899</t>
  </si>
  <si>
    <t>14</t>
  </si>
  <si>
    <t>28613964</t>
  </si>
  <si>
    <t>trubka ochranná pro plyn PEHD 90x3,5mm</t>
  </si>
  <si>
    <t>2027181788</t>
  </si>
  <si>
    <t>161101101</t>
  </si>
  <si>
    <t>Svislé přemístění výkopku z horniny tř. 1 až 4 hl výkopu do 2,5 m</t>
  </si>
  <si>
    <t>-85044802</t>
  </si>
  <si>
    <t>"rýhy"</t>
  </si>
  <si>
    <t>16</t>
  </si>
  <si>
    <t>162401102</t>
  </si>
  <si>
    <t>Vodorovné přemístění do 2000 m výkopku/sypaniny z horniny tř. 1 až 4</t>
  </si>
  <si>
    <t>-1969061611</t>
  </si>
  <si>
    <t>17</t>
  </si>
  <si>
    <t>166101101</t>
  </si>
  <si>
    <t>Přehození neulehlého výkopku z horniny tř. 1 až 4</t>
  </si>
  <si>
    <t>-619809000</t>
  </si>
  <si>
    <t>(149,60-7,30)*0,50*0,60</t>
  </si>
  <si>
    <t>(0,80+2,60+2,40+3,50)*0,50*0,60</t>
  </si>
  <si>
    <t>18</t>
  </si>
  <si>
    <t>167101101</t>
  </si>
  <si>
    <t>Nakládání výkopku z hornin tř. 1 až 4 do 100 m3</t>
  </si>
  <si>
    <t>758294169</t>
  </si>
  <si>
    <t>19</t>
  </si>
  <si>
    <t>171201201</t>
  </si>
  <si>
    <t>Uložení sypaniny na skládky</t>
  </si>
  <si>
    <t>-1445577760</t>
  </si>
  <si>
    <t>20</t>
  </si>
  <si>
    <t>171201211</t>
  </si>
  <si>
    <t>Poplatek za uložení stavebního odpadu - zeminy a kameniva na skládce</t>
  </si>
  <si>
    <t>t</t>
  </si>
  <si>
    <t>-1755573342</t>
  </si>
  <si>
    <t>22,74*1,865</t>
  </si>
  <si>
    <t>174101101</t>
  </si>
  <si>
    <t>Zásyp jam, šachet rýh nebo kolem objektů sypaninou se zhutněním</t>
  </si>
  <si>
    <t>1906528076</t>
  </si>
  <si>
    <t>Zakládání</t>
  </si>
  <si>
    <t>22</t>
  </si>
  <si>
    <t>215901101</t>
  </si>
  <si>
    <t>Zhutnění podloží z hornin soudržných do 92% PS nebo nesoudržných sypkých I(d) do 0,8</t>
  </si>
  <si>
    <t>m2</t>
  </si>
  <si>
    <t>219171067</t>
  </si>
  <si>
    <t>1,50*1,00*2 "vstupní a výstupní"</t>
  </si>
  <si>
    <t>1,00*1,00*2*3 "přípojky"</t>
  </si>
  <si>
    <t>(149,60-7,30)*0,50</t>
  </si>
  <si>
    <t>(0,80+2,60+2,40+3,50)*0,50</t>
  </si>
  <si>
    <t>Vodorovné konstrukce</t>
  </si>
  <si>
    <t>23</t>
  </si>
  <si>
    <t>451572111</t>
  </si>
  <si>
    <t>Lože pod potrubí otevřený výkop z kameniva drobného těženého</t>
  </si>
  <si>
    <t>994625719</t>
  </si>
  <si>
    <t>(149,60-7,30)*0,50*0,10 "lože"</t>
  </si>
  <si>
    <t>(149,60-7,30)*0,50*0,26 "obsyp"</t>
  </si>
  <si>
    <t>-Pi*(0,0315)^2*(149,60-7,30)</t>
  </si>
  <si>
    <t>(0,80+2,60+2,40+3,50)*0,50*0,23</t>
  </si>
  <si>
    <t>Trubní vedení</t>
  </si>
  <si>
    <t>24</t>
  </si>
  <si>
    <t>871161211</t>
  </si>
  <si>
    <t>Montáž potrubí z PE100 SDR 11 otevřený výkop svařovaných elektrotvarovkou D 32 x 3,0 mm</t>
  </si>
  <si>
    <t>989520151</t>
  </si>
  <si>
    <t>25</t>
  </si>
  <si>
    <t>28613595</t>
  </si>
  <si>
    <t>potrubí dvouvrstvé PE100 s 10% signalizační vrstvou SDR 11 32x3,0 dl 12m</t>
  </si>
  <si>
    <t>2011926486</t>
  </si>
  <si>
    <t>11*1,015 'Přepočtené koeficientem množství</t>
  </si>
  <si>
    <t>26</t>
  </si>
  <si>
    <t>871211211</t>
  </si>
  <si>
    <t>Montáž potrubí z PE100 SDR 11 otevřený výkop svařovaných elektrotvarovkou D 63 x 5,8 mm</t>
  </si>
  <si>
    <t>-1976404361</t>
  </si>
  <si>
    <t>27</t>
  </si>
  <si>
    <t>28613598</t>
  </si>
  <si>
    <t>potrubí dvouvrstvé PE100 s 10% signalizační vrstvou SDR 11 63x5,8 dl 12m</t>
  </si>
  <si>
    <t>626044154</t>
  </si>
  <si>
    <t>150*1,015 'Přepočtené koeficientem množství</t>
  </si>
  <si>
    <t>28</t>
  </si>
  <si>
    <t>877161112</t>
  </si>
  <si>
    <t>Montáž elektrokolen 90° na vodovodním potrubí z PE trub d 32</t>
  </si>
  <si>
    <t>1435643407</t>
  </si>
  <si>
    <t>29</t>
  </si>
  <si>
    <t>28653052</t>
  </si>
  <si>
    <t>elektrokoleno 90° PE 100 D 32mm</t>
  </si>
  <si>
    <t>977888920</t>
  </si>
  <si>
    <t>30</t>
  </si>
  <si>
    <t>877211101</t>
  </si>
  <si>
    <t>Montáž elektrospojek na vodovodním potrubí z PE trub d 63</t>
  </si>
  <si>
    <t>-823213081</t>
  </si>
  <si>
    <t>31</t>
  </si>
  <si>
    <t>877211110</t>
  </si>
  <si>
    <t>Montáž elektrokolen 45° na vodovodním potrubí z PE trub d 63</t>
  </si>
  <si>
    <t>1042679777</t>
  </si>
  <si>
    <t>32</t>
  </si>
  <si>
    <t>28614946</t>
  </si>
  <si>
    <t>elektrokoleno 45° PE 100 PN 16 D 63mm</t>
  </si>
  <si>
    <t>783274300</t>
  </si>
  <si>
    <t>2+3</t>
  </si>
  <si>
    <t>33</t>
  </si>
  <si>
    <t>877211112</t>
  </si>
  <si>
    <t>Montáž elektrokolen 90° na vodovodním potrubí z PE trub d 63</t>
  </si>
  <si>
    <t>-407513716</t>
  </si>
  <si>
    <t>34</t>
  </si>
  <si>
    <t>28653055</t>
  </si>
  <si>
    <t>elektrokoleno 90° PE 100 D 63mm</t>
  </si>
  <si>
    <t>-1340055027</t>
  </si>
  <si>
    <t>35</t>
  </si>
  <si>
    <t>877211118</t>
  </si>
  <si>
    <t>Montáž elektrozáslepek na vodovodním potrubí z PE trub d 63</t>
  </si>
  <si>
    <t>1102828627</t>
  </si>
  <si>
    <t>36</t>
  </si>
  <si>
    <t>28615023</t>
  </si>
  <si>
    <t>elektrozáslepka SDR 11 PE 100 PN 16 D 63mm</t>
  </si>
  <si>
    <t>-775236011</t>
  </si>
  <si>
    <t>37</t>
  </si>
  <si>
    <t>877211122</t>
  </si>
  <si>
    <t>Montáž elektro navrtávacích T-kusů s 360° odbočkou na vodovodním potrubí z PE trub d 63/32</t>
  </si>
  <si>
    <t>-1625558394</t>
  </si>
  <si>
    <t>38</t>
  </si>
  <si>
    <t>28614000</t>
  </si>
  <si>
    <t>tvarovka T-kus navrtávací s odbočkou 360° D 63-32mm</t>
  </si>
  <si>
    <t>-737069571</t>
  </si>
  <si>
    <t>39</t>
  </si>
  <si>
    <t>877211125</t>
  </si>
  <si>
    <t>Montáž elektro navrtávacích T-kusů bez vrtáku na vodovodním potrubí z PE trub d 63/63</t>
  </si>
  <si>
    <t>-914562244</t>
  </si>
  <si>
    <t>40</t>
  </si>
  <si>
    <t>28614023</t>
  </si>
  <si>
    <t>tvarovka T-kus navrtávací bez vrtáku D 63-63mm</t>
  </si>
  <si>
    <t>1863668993</t>
  </si>
  <si>
    <t>41</t>
  </si>
  <si>
    <t>8791611111</t>
  </si>
  <si>
    <t>Čichačka 90 TPG 70021.21 na chráničce Pe Dn 90</t>
  </si>
  <si>
    <t>-197372918</t>
  </si>
  <si>
    <t>42</t>
  </si>
  <si>
    <t>8791611112</t>
  </si>
  <si>
    <t>Čichačka 63 TPG 70021.21 na chráničce Pe Dn 63</t>
  </si>
  <si>
    <t>-1842329841</t>
  </si>
  <si>
    <t>43</t>
  </si>
  <si>
    <t>891163221</t>
  </si>
  <si>
    <t>Montáž ventilů odvzdušňovacích závitových DN 25</t>
  </si>
  <si>
    <t>-1262357346</t>
  </si>
  <si>
    <t>44</t>
  </si>
  <si>
    <t>HWL.987600100006</t>
  </si>
  <si>
    <t>VENTIL  ODVZDUŠŇOVACÍ PN 0,1-6 1" PN 0,1-6</t>
  </si>
  <si>
    <t>-169856689</t>
  </si>
  <si>
    <t>45</t>
  </si>
  <si>
    <t>892241111</t>
  </si>
  <si>
    <t>Tlaková zkouška vodou potrubí do 80</t>
  </si>
  <si>
    <t>CS ÚRS 2018 02</t>
  </si>
  <si>
    <t>-1251860008</t>
  </si>
  <si>
    <t>150,00+11,00</t>
  </si>
  <si>
    <t>46</t>
  </si>
  <si>
    <t>892241111X</t>
  </si>
  <si>
    <t>Revizní zpráva STL plynovodu a přípojek</t>
  </si>
  <si>
    <t>kpl</t>
  </si>
  <si>
    <t>548722882</t>
  </si>
  <si>
    <t>47</t>
  </si>
  <si>
    <t>899721111</t>
  </si>
  <si>
    <t>Signalizační vodič DN do 150 mm na potrubí</t>
  </si>
  <si>
    <t>2051451459</t>
  </si>
  <si>
    <t>48</t>
  </si>
  <si>
    <t>899722114</t>
  </si>
  <si>
    <t>Krytí potrubí z plastů výstražnou fólií z PVC 40 cm</t>
  </si>
  <si>
    <t>1132608342</t>
  </si>
  <si>
    <t>Ostatní konstrukce a práce, bourání</t>
  </si>
  <si>
    <t>49</t>
  </si>
  <si>
    <t>913121111X</t>
  </si>
  <si>
    <t>Montáž a demontáž dočasné dopravní značení</t>
  </si>
  <si>
    <t>751313443</t>
  </si>
  <si>
    <t>998</t>
  </si>
  <si>
    <t>Přesun hmot</t>
  </si>
  <si>
    <t>50</t>
  </si>
  <si>
    <t>998276101</t>
  </si>
  <si>
    <t>Přesun hmot pro trubní vedení z trub z plastických hmot otevřený výkop</t>
  </si>
  <si>
    <t>-919732291</t>
  </si>
  <si>
    <t>PSV</t>
  </si>
  <si>
    <t>Práce a dodávky PSV</t>
  </si>
  <si>
    <t>723</t>
  </si>
  <si>
    <t>Zdravotechnika - vnitřní plynovod</t>
  </si>
  <si>
    <t>51</t>
  </si>
  <si>
    <t>723230232</t>
  </si>
  <si>
    <t>Kulový uzávěr G 1 FF s integrovanou tlakovou zátkou</t>
  </si>
  <si>
    <t>1140636894</t>
  </si>
  <si>
    <t>52</t>
  </si>
  <si>
    <t>998723201</t>
  </si>
  <si>
    <t>Přesun hmot procentní pro vnitřní plynovod v objektech v do 6 m</t>
  </si>
  <si>
    <t>%</t>
  </si>
  <si>
    <t>583794613</t>
  </si>
  <si>
    <t>741</t>
  </si>
  <si>
    <t>Elektroinstalace - silnoproud</t>
  </si>
  <si>
    <t>53</t>
  </si>
  <si>
    <t>741110053</t>
  </si>
  <si>
    <t>Montáž trubka plastová ohebná D přes 35 mm uložená volně</t>
  </si>
  <si>
    <t>1690154920</t>
  </si>
  <si>
    <t>54</t>
  </si>
  <si>
    <t>34571361</t>
  </si>
  <si>
    <t>trubka elektroinstalační HDPE tuhá dvouplášťová korugovaná D 41/50mm</t>
  </si>
  <si>
    <t>-1571818452</t>
  </si>
  <si>
    <t>12*1,02 'Přepočtené koeficientem množství</t>
  </si>
  <si>
    <t>55</t>
  </si>
  <si>
    <t>998741201</t>
  </si>
  <si>
    <t>Přesun hmot procentní pro silnoproud v objektech v do 6 m</t>
  </si>
  <si>
    <t>-1143200740</t>
  </si>
  <si>
    <t>Vedlejší rozpočtové náklady</t>
  </si>
  <si>
    <t>VRN1</t>
  </si>
  <si>
    <t>Průzkumné, geodetické a projektové práce</t>
  </si>
  <si>
    <t>56</t>
  </si>
  <si>
    <t>012103000</t>
  </si>
  <si>
    <t>Geodetické práce před výstavbou - zaměření STL plynovodu a přípojek</t>
  </si>
  <si>
    <t>…</t>
  </si>
  <si>
    <t>1024</t>
  </si>
  <si>
    <t>207613777</t>
  </si>
  <si>
    <t>VP</t>
  </si>
  <si>
    <t xml:space="preserve">  Vícepráce</t>
  </si>
  <si>
    <t>PN</t>
  </si>
  <si>
    <t>0119-01</t>
  </si>
  <si>
    <t>Bernartice - ulice Bechyňská STL Plynovod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</si>
</sst>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10"/>
      <color rgb="FF969696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horizontal="left" vertical="center"/>
      <protection locked="0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3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4" fontId="5" fillId="0" borderId="0" xfId="0" applyNumberFormat="1" applyFont="1" applyAlignment="1"/>
    <xf numFmtId="4" fontId="2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" fontId="6" fillId="3" borderId="0" xfId="0" applyNumberFormat="1" applyFont="1" applyFill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1" fillId="5" borderId="0" xfId="0" applyFont="1" applyFill="1" applyAlignment="1">
      <alignment horizontal="left" vertical="center"/>
    </xf>
    <xf numFmtId="4" fontId="21" fillId="5" borderId="0" xfId="0" applyNumberFormat="1" applyFon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17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3" borderId="22" xfId="0" applyNumberFormat="1" applyFont="1" applyFill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3" borderId="22" xfId="0" applyFont="1" applyFill="1" applyBorder="1" applyAlignment="1" applyProtection="1">
      <alignment horizontal="left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49" fontId="0" fillId="3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13" workbookViewId="0">
      <selection activeCell="U10" sqref="U10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1:74" ht="36.950000000000003" customHeight="1">
      <c r="AR2" s="221" t="s">
        <v>5</v>
      </c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232" t="s">
        <v>407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R5" s="18"/>
      <c r="BE5" s="239" t="s">
        <v>14</v>
      </c>
      <c r="BS5" s="15" t="s">
        <v>6</v>
      </c>
    </row>
    <row r="6" spans="1:74" ht="36.950000000000003" customHeight="1">
      <c r="B6" s="18"/>
      <c r="D6" s="23" t="s">
        <v>15</v>
      </c>
      <c r="K6" s="233" t="s">
        <v>408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R6" s="18"/>
      <c r="BE6" s="240"/>
      <c r="BS6" s="15" t="s">
        <v>6</v>
      </c>
    </row>
    <row r="7" spans="1:74" ht="12" customHeight="1">
      <c r="B7" s="18"/>
      <c r="D7" s="24" t="s">
        <v>17</v>
      </c>
      <c r="K7" s="15" t="s">
        <v>1</v>
      </c>
      <c r="AK7" s="24" t="s">
        <v>18</v>
      </c>
      <c r="AN7" s="15" t="s">
        <v>1</v>
      </c>
      <c r="AR7" s="18"/>
      <c r="BE7" s="240"/>
      <c r="BS7" s="15" t="s">
        <v>6</v>
      </c>
    </row>
    <row r="8" spans="1:74" ht="12" customHeight="1">
      <c r="B8" s="18"/>
      <c r="D8" s="24" t="s">
        <v>19</v>
      </c>
      <c r="K8" s="15" t="s">
        <v>20</v>
      </c>
      <c r="AK8" s="24" t="s">
        <v>21</v>
      </c>
      <c r="AN8" s="25" t="s">
        <v>22</v>
      </c>
      <c r="AR8" s="18"/>
      <c r="BE8" s="240"/>
      <c r="BS8" s="15" t="s">
        <v>6</v>
      </c>
    </row>
    <row r="9" spans="1:74" ht="14.45" customHeight="1">
      <c r="B9" s="18"/>
      <c r="AR9" s="18"/>
      <c r="BE9" s="240"/>
      <c r="BS9" s="15" t="s">
        <v>6</v>
      </c>
    </row>
    <row r="10" spans="1:74" ht="12" customHeight="1">
      <c r="B10" s="18"/>
      <c r="D10" s="24" t="s">
        <v>23</v>
      </c>
      <c r="AK10" s="24" t="s">
        <v>24</v>
      </c>
      <c r="AN10" s="15" t="s">
        <v>1</v>
      </c>
      <c r="AR10" s="18"/>
      <c r="BE10" s="240"/>
      <c r="BS10" s="15" t="s">
        <v>6</v>
      </c>
    </row>
    <row r="11" spans="1:74" ht="18.399999999999999" customHeight="1">
      <c r="B11" s="18"/>
      <c r="E11" s="15" t="s">
        <v>25</v>
      </c>
      <c r="AK11" s="24" t="s">
        <v>26</v>
      </c>
      <c r="AN11" s="15" t="s">
        <v>1</v>
      </c>
      <c r="AR11" s="18"/>
      <c r="BE11" s="240"/>
      <c r="BS11" s="15" t="s">
        <v>6</v>
      </c>
    </row>
    <row r="12" spans="1:74" ht="6.95" customHeight="1">
      <c r="B12" s="18"/>
      <c r="AR12" s="18"/>
      <c r="BE12" s="240"/>
      <c r="BS12" s="15" t="s">
        <v>6</v>
      </c>
    </row>
    <row r="13" spans="1:74" ht="12" customHeight="1">
      <c r="B13" s="18"/>
      <c r="D13" s="24" t="s">
        <v>27</v>
      </c>
      <c r="AK13" s="24" t="s">
        <v>24</v>
      </c>
      <c r="AN13" s="26" t="s">
        <v>28</v>
      </c>
      <c r="AR13" s="18"/>
      <c r="BE13" s="240"/>
      <c r="BS13" s="15" t="s">
        <v>6</v>
      </c>
    </row>
    <row r="14" spans="1:74">
      <c r="B14" s="18"/>
      <c r="E14" s="234" t="s">
        <v>28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4" t="s">
        <v>26</v>
      </c>
      <c r="AN14" s="26" t="s">
        <v>28</v>
      </c>
      <c r="AR14" s="18"/>
      <c r="BE14" s="240"/>
      <c r="BS14" s="15" t="s">
        <v>6</v>
      </c>
    </row>
    <row r="15" spans="1:74" ht="6.95" customHeight="1">
      <c r="B15" s="18"/>
      <c r="AR15" s="18"/>
      <c r="BE15" s="240"/>
      <c r="BS15" s="15" t="s">
        <v>3</v>
      </c>
    </row>
    <row r="16" spans="1:74" ht="12" customHeight="1">
      <c r="B16" s="18"/>
      <c r="D16" s="24" t="s">
        <v>29</v>
      </c>
      <c r="AK16" s="24" t="s">
        <v>24</v>
      </c>
      <c r="AN16" s="15" t="s">
        <v>30</v>
      </c>
      <c r="AR16" s="18"/>
      <c r="BE16" s="240"/>
      <c r="BS16" s="15" t="s">
        <v>3</v>
      </c>
    </row>
    <row r="17" spans="2:71" ht="18.399999999999999" customHeight="1">
      <c r="B17" s="18"/>
      <c r="E17" s="15" t="s">
        <v>31</v>
      </c>
      <c r="AK17" s="24" t="s">
        <v>26</v>
      </c>
      <c r="AN17" s="15" t="s">
        <v>32</v>
      </c>
      <c r="AR17" s="18"/>
      <c r="BE17" s="240"/>
      <c r="BS17" s="15" t="s">
        <v>33</v>
      </c>
    </row>
    <row r="18" spans="2:71" ht="6.95" customHeight="1">
      <c r="B18" s="18"/>
      <c r="AR18" s="18"/>
      <c r="BE18" s="240"/>
      <c r="BS18" s="15" t="s">
        <v>6</v>
      </c>
    </row>
    <row r="19" spans="2:71" ht="12" customHeight="1">
      <c r="B19" s="18"/>
      <c r="D19" s="24" t="s">
        <v>34</v>
      </c>
      <c r="AK19" s="24" t="s">
        <v>24</v>
      </c>
      <c r="AN19" s="15" t="s">
        <v>1</v>
      </c>
      <c r="AR19" s="18"/>
      <c r="BE19" s="240"/>
      <c r="BS19" s="15" t="s">
        <v>6</v>
      </c>
    </row>
    <row r="20" spans="2:71" ht="18.399999999999999" customHeight="1">
      <c r="B20" s="18"/>
      <c r="E20" s="15" t="s">
        <v>35</v>
      </c>
      <c r="AK20" s="24" t="s">
        <v>26</v>
      </c>
      <c r="AN20" s="15" t="s">
        <v>1</v>
      </c>
      <c r="AR20" s="18"/>
      <c r="BE20" s="240"/>
      <c r="BS20" s="15" t="s">
        <v>33</v>
      </c>
    </row>
    <row r="21" spans="2:71" ht="6.95" customHeight="1">
      <c r="B21" s="18"/>
      <c r="AR21" s="18"/>
      <c r="BE21" s="240"/>
    </row>
    <row r="22" spans="2:71" ht="12" customHeight="1">
      <c r="B22" s="18"/>
      <c r="D22" s="24" t="s">
        <v>36</v>
      </c>
      <c r="AR22" s="18"/>
      <c r="BE22" s="240"/>
    </row>
    <row r="23" spans="2:71" ht="16.5" customHeight="1">
      <c r="B23" s="18"/>
      <c r="E23" s="236" t="s">
        <v>1</v>
      </c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R23" s="18"/>
      <c r="BE23" s="240"/>
    </row>
    <row r="24" spans="2:71" ht="6.95" customHeight="1">
      <c r="B24" s="18"/>
      <c r="AR24" s="18"/>
      <c r="BE24" s="240"/>
    </row>
    <row r="25" spans="2:71" ht="6.95" customHeight="1">
      <c r="B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8"/>
      <c r="BE25" s="240"/>
    </row>
    <row r="26" spans="2:71" s="1" customFormat="1" ht="25.9" customHeight="1">
      <c r="B26" s="29"/>
      <c r="D26" s="30" t="s">
        <v>37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41">
        <f>ROUND(AG54,2)</f>
        <v>0</v>
      </c>
      <c r="AL26" s="242"/>
      <c r="AM26" s="242"/>
      <c r="AN26" s="242"/>
      <c r="AO26" s="242"/>
      <c r="AR26" s="29"/>
      <c r="BE26" s="240"/>
    </row>
    <row r="27" spans="2:71" s="1" customFormat="1" ht="6.95" customHeight="1">
      <c r="B27" s="29"/>
      <c r="AR27" s="29"/>
      <c r="BE27" s="240"/>
    </row>
    <row r="28" spans="2:71" s="1" customFormat="1">
      <c r="B28" s="29"/>
      <c r="L28" s="237" t="s">
        <v>38</v>
      </c>
      <c r="M28" s="237"/>
      <c r="N28" s="237"/>
      <c r="O28" s="237"/>
      <c r="P28" s="237"/>
      <c r="W28" s="237" t="s">
        <v>39</v>
      </c>
      <c r="X28" s="237"/>
      <c r="Y28" s="237"/>
      <c r="Z28" s="237"/>
      <c r="AA28" s="237"/>
      <c r="AB28" s="237"/>
      <c r="AC28" s="237"/>
      <c r="AD28" s="237"/>
      <c r="AE28" s="237"/>
      <c r="AK28" s="237" t="s">
        <v>40</v>
      </c>
      <c r="AL28" s="237"/>
      <c r="AM28" s="237"/>
      <c r="AN28" s="237"/>
      <c r="AO28" s="237"/>
      <c r="AR28" s="29"/>
      <c r="BE28" s="240"/>
    </row>
    <row r="29" spans="2:71" s="2" customFormat="1" ht="14.45" customHeight="1">
      <c r="B29" s="33"/>
      <c r="D29" s="24" t="s">
        <v>41</v>
      </c>
      <c r="F29" s="24" t="s">
        <v>42</v>
      </c>
      <c r="L29" s="205">
        <v>0.21</v>
      </c>
      <c r="M29" s="206"/>
      <c r="N29" s="206"/>
      <c r="O29" s="206"/>
      <c r="P29" s="206"/>
      <c r="W29" s="238">
        <f>ROUND(AZ54, 2)</f>
        <v>0</v>
      </c>
      <c r="X29" s="206"/>
      <c r="Y29" s="206"/>
      <c r="Z29" s="206"/>
      <c r="AA29" s="206"/>
      <c r="AB29" s="206"/>
      <c r="AC29" s="206"/>
      <c r="AD29" s="206"/>
      <c r="AE29" s="206"/>
      <c r="AK29" s="238">
        <f>ROUND(AV54, 2)</f>
        <v>0</v>
      </c>
      <c r="AL29" s="206"/>
      <c r="AM29" s="206"/>
      <c r="AN29" s="206"/>
      <c r="AO29" s="206"/>
      <c r="AR29" s="33"/>
      <c r="BE29" s="240"/>
    </row>
    <row r="30" spans="2:71" s="2" customFormat="1" ht="14.45" customHeight="1">
      <c r="B30" s="33"/>
      <c r="F30" s="24" t="s">
        <v>43</v>
      </c>
      <c r="L30" s="205">
        <v>0.15</v>
      </c>
      <c r="M30" s="206"/>
      <c r="N30" s="206"/>
      <c r="O30" s="206"/>
      <c r="P30" s="206"/>
      <c r="W30" s="238">
        <f>ROUND(BA54, 2)</f>
        <v>0</v>
      </c>
      <c r="X30" s="206"/>
      <c r="Y30" s="206"/>
      <c r="Z30" s="206"/>
      <c r="AA30" s="206"/>
      <c r="AB30" s="206"/>
      <c r="AC30" s="206"/>
      <c r="AD30" s="206"/>
      <c r="AE30" s="206"/>
      <c r="AK30" s="238">
        <f>ROUND(AW54, 2)</f>
        <v>0</v>
      </c>
      <c r="AL30" s="206"/>
      <c r="AM30" s="206"/>
      <c r="AN30" s="206"/>
      <c r="AO30" s="206"/>
      <c r="AR30" s="33"/>
      <c r="BE30" s="240"/>
    </row>
    <row r="31" spans="2:71" s="2" customFormat="1" ht="14.45" hidden="1" customHeight="1">
      <c r="B31" s="33"/>
      <c r="F31" s="24" t="s">
        <v>44</v>
      </c>
      <c r="L31" s="205">
        <v>0.21</v>
      </c>
      <c r="M31" s="206"/>
      <c r="N31" s="206"/>
      <c r="O31" s="206"/>
      <c r="P31" s="206"/>
      <c r="W31" s="238">
        <f>ROUND(BB54, 2)</f>
        <v>0</v>
      </c>
      <c r="X31" s="206"/>
      <c r="Y31" s="206"/>
      <c r="Z31" s="206"/>
      <c r="AA31" s="206"/>
      <c r="AB31" s="206"/>
      <c r="AC31" s="206"/>
      <c r="AD31" s="206"/>
      <c r="AE31" s="206"/>
      <c r="AK31" s="238">
        <v>0</v>
      </c>
      <c r="AL31" s="206"/>
      <c r="AM31" s="206"/>
      <c r="AN31" s="206"/>
      <c r="AO31" s="206"/>
      <c r="AR31" s="33"/>
      <c r="BE31" s="240"/>
    </row>
    <row r="32" spans="2:71" s="2" customFormat="1" ht="14.45" hidden="1" customHeight="1">
      <c r="B32" s="33"/>
      <c r="F32" s="24" t="s">
        <v>45</v>
      </c>
      <c r="L32" s="205">
        <v>0.15</v>
      </c>
      <c r="M32" s="206"/>
      <c r="N32" s="206"/>
      <c r="O32" s="206"/>
      <c r="P32" s="206"/>
      <c r="W32" s="238">
        <f>ROUND(BC54, 2)</f>
        <v>0</v>
      </c>
      <c r="X32" s="206"/>
      <c r="Y32" s="206"/>
      <c r="Z32" s="206"/>
      <c r="AA32" s="206"/>
      <c r="AB32" s="206"/>
      <c r="AC32" s="206"/>
      <c r="AD32" s="206"/>
      <c r="AE32" s="206"/>
      <c r="AK32" s="238">
        <v>0</v>
      </c>
      <c r="AL32" s="206"/>
      <c r="AM32" s="206"/>
      <c r="AN32" s="206"/>
      <c r="AO32" s="206"/>
      <c r="AR32" s="33"/>
      <c r="BE32" s="240"/>
    </row>
    <row r="33" spans="2:57" s="2" customFormat="1" ht="14.45" hidden="1" customHeight="1">
      <c r="B33" s="33"/>
      <c r="F33" s="24" t="s">
        <v>46</v>
      </c>
      <c r="L33" s="205">
        <v>0</v>
      </c>
      <c r="M33" s="206"/>
      <c r="N33" s="206"/>
      <c r="O33" s="206"/>
      <c r="P33" s="206"/>
      <c r="W33" s="238">
        <f>ROUND(BD54, 2)</f>
        <v>0</v>
      </c>
      <c r="X33" s="206"/>
      <c r="Y33" s="206"/>
      <c r="Z33" s="206"/>
      <c r="AA33" s="206"/>
      <c r="AB33" s="206"/>
      <c r="AC33" s="206"/>
      <c r="AD33" s="206"/>
      <c r="AE33" s="206"/>
      <c r="AK33" s="238">
        <v>0</v>
      </c>
      <c r="AL33" s="206"/>
      <c r="AM33" s="206"/>
      <c r="AN33" s="206"/>
      <c r="AO33" s="206"/>
      <c r="AR33" s="33"/>
      <c r="BE33" s="240"/>
    </row>
    <row r="34" spans="2:57" s="1" customFormat="1" ht="6.95" customHeight="1">
      <c r="B34" s="29"/>
      <c r="AR34" s="29"/>
      <c r="BE34" s="240"/>
    </row>
    <row r="35" spans="2:57" s="1" customFormat="1" ht="25.9" customHeight="1">
      <c r="B35" s="29"/>
      <c r="C35" s="34"/>
      <c r="D35" s="35" t="s">
        <v>47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48</v>
      </c>
      <c r="U35" s="36"/>
      <c r="V35" s="36"/>
      <c r="W35" s="36"/>
      <c r="X35" s="217" t="s">
        <v>49</v>
      </c>
      <c r="Y35" s="218"/>
      <c r="Z35" s="218"/>
      <c r="AA35" s="218"/>
      <c r="AB35" s="218"/>
      <c r="AC35" s="36"/>
      <c r="AD35" s="36"/>
      <c r="AE35" s="36"/>
      <c r="AF35" s="36"/>
      <c r="AG35" s="36"/>
      <c r="AH35" s="36"/>
      <c r="AI35" s="36"/>
      <c r="AJ35" s="36"/>
      <c r="AK35" s="219">
        <f>SUM(AK26:AK33)</f>
        <v>0</v>
      </c>
      <c r="AL35" s="218"/>
      <c r="AM35" s="218"/>
      <c r="AN35" s="218"/>
      <c r="AO35" s="220"/>
      <c r="AP35" s="34"/>
      <c r="AQ35" s="34"/>
      <c r="AR35" s="29"/>
    </row>
    <row r="36" spans="2:57" s="1" customFormat="1" ht="6.95" customHeight="1">
      <c r="B36" s="29"/>
      <c r="AR36" s="29"/>
    </row>
    <row r="37" spans="2:57" s="1" customFormat="1" ht="6.95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29"/>
    </row>
    <row r="41" spans="2:57" s="1" customFormat="1" ht="6.95" customHeigh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29"/>
    </row>
    <row r="42" spans="2:57" s="1" customFormat="1" ht="24.95" customHeight="1">
      <c r="B42" s="29"/>
      <c r="C42" s="19" t="s">
        <v>50</v>
      </c>
      <c r="AR42" s="29"/>
    </row>
    <row r="43" spans="2:57" s="1" customFormat="1" ht="6.95" customHeight="1">
      <c r="B43" s="29"/>
      <c r="AR43" s="29"/>
    </row>
    <row r="44" spans="2:57" s="1" customFormat="1" ht="12" customHeight="1">
      <c r="B44" s="29"/>
      <c r="C44" s="24" t="s">
        <v>13</v>
      </c>
      <c r="L44" s="1" t="str">
        <f>K5</f>
        <v>0119-01</v>
      </c>
      <c r="AR44" s="29"/>
    </row>
    <row r="45" spans="2:57" s="3" customFormat="1" ht="36.950000000000003" customHeight="1">
      <c r="B45" s="42"/>
      <c r="C45" s="43" t="s">
        <v>15</v>
      </c>
      <c r="L45" s="225" t="str">
        <f>K6</f>
        <v>Bernartice - ulice Bechyňská STL Plynovod</v>
      </c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R45" s="42"/>
    </row>
    <row r="46" spans="2:57" s="1" customFormat="1" ht="6.95" customHeight="1">
      <c r="B46" s="29"/>
      <c r="AR46" s="29"/>
    </row>
    <row r="47" spans="2:57" s="1" customFormat="1" ht="12" customHeight="1">
      <c r="B47" s="29"/>
      <c r="C47" s="24" t="s">
        <v>19</v>
      </c>
      <c r="L47" s="44" t="str">
        <f>IF(K8="","",K8)</f>
        <v>Bernartice</v>
      </c>
      <c r="AI47" s="24" t="s">
        <v>21</v>
      </c>
      <c r="AM47" s="227" t="str">
        <f>IF(AN8= "","",AN8)</f>
        <v>9. 1. 2019</v>
      </c>
      <c r="AN47" s="227"/>
      <c r="AR47" s="29"/>
    </row>
    <row r="48" spans="2:57" s="1" customFormat="1" ht="6.95" customHeight="1">
      <c r="B48" s="29"/>
      <c r="AR48" s="29"/>
    </row>
    <row r="49" spans="1:90" s="1" customFormat="1" ht="13.7" customHeight="1">
      <c r="B49" s="29"/>
      <c r="C49" s="24" t="s">
        <v>23</v>
      </c>
      <c r="L49" s="1" t="str">
        <f>IF(E11= "","",E11)</f>
        <v>Město Bernartice</v>
      </c>
      <c r="AI49" s="24" t="s">
        <v>29</v>
      </c>
      <c r="AM49" s="223" t="str">
        <f>IF(E17="","",E17)</f>
        <v>PROJEKTOSTAV s.r.o.</v>
      </c>
      <c r="AN49" s="224"/>
      <c r="AO49" s="224"/>
      <c r="AP49" s="224"/>
      <c r="AR49" s="29"/>
      <c r="AS49" s="228" t="s">
        <v>51</v>
      </c>
      <c r="AT49" s="229"/>
      <c r="AU49" s="46"/>
      <c r="AV49" s="46"/>
      <c r="AW49" s="46"/>
      <c r="AX49" s="46"/>
      <c r="AY49" s="46"/>
      <c r="AZ49" s="46"/>
      <c r="BA49" s="46"/>
      <c r="BB49" s="46"/>
      <c r="BC49" s="46"/>
      <c r="BD49" s="47"/>
    </row>
    <row r="50" spans="1:90" s="1" customFormat="1" ht="13.7" customHeight="1">
      <c r="B50" s="29"/>
      <c r="C50" s="24" t="s">
        <v>27</v>
      </c>
      <c r="L50" s="1" t="str">
        <f>IF(E14= "Vyplň údaj","",E14)</f>
        <v/>
      </c>
      <c r="AI50" s="24" t="s">
        <v>34</v>
      </c>
      <c r="AM50" s="223" t="str">
        <f>IF(E20="","",E20)</f>
        <v>Jindřich  J u k l  tel.: 602558222</v>
      </c>
      <c r="AN50" s="224"/>
      <c r="AO50" s="224"/>
      <c r="AP50" s="224"/>
      <c r="AR50" s="29"/>
      <c r="AS50" s="230"/>
      <c r="AT50" s="231"/>
      <c r="AU50" s="48"/>
      <c r="AV50" s="48"/>
      <c r="AW50" s="48"/>
      <c r="AX50" s="48"/>
      <c r="AY50" s="48"/>
      <c r="AZ50" s="48"/>
      <c r="BA50" s="48"/>
      <c r="BB50" s="48"/>
      <c r="BC50" s="48"/>
      <c r="BD50" s="49"/>
    </row>
    <row r="51" spans="1:90" s="1" customFormat="1" ht="10.9" customHeight="1">
      <c r="B51" s="29"/>
      <c r="AR51" s="29"/>
      <c r="AS51" s="230"/>
      <c r="AT51" s="231"/>
      <c r="AU51" s="48"/>
      <c r="AV51" s="48"/>
      <c r="AW51" s="48"/>
      <c r="AX51" s="48"/>
      <c r="AY51" s="48"/>
      <c r="AZ51" s="48"/>
      <c r="BA51" s="48"/>
      <c r="BB51" s="48"/>
      <c r="BC51" s="48"/>
      <c r="BD51" s="49"/>
    </row>
    <row r="52" spans="1:90" s="1" customFormat="1" ht="29.25" customHeight="1">
      <c r="B52" s="29"/>
      <c r="C52" s="207" t="s">
        <v>52</v>
      </c>
      <c r="D52" s="208"/>
      <c r="E52" s="208"/>
      <c r="F52" s="208"/>
      <c r="G52" s="208"/>
      <c r="H52" s="50"/>
      <c r="I52" s="209" t="s">
        <v>53</v>
      </c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10" t="s">
        <v>54</v>
      </c>
      <c r="AH52" s="208"/>
      <c r="AI52" s="208"/>
      <c r="AJ52" s="208"/>
      <c r="AK52" s="208"/>
      <c r="AL52" s="208"/>
      <c r="AM52" s="208"/>
      <c r="AN52" s="209" t="s">
        <v>55</v>
      </c>
      <c r="AO52" s="208"/>
      <c r="AP52" s="211"/>
      <c r="AQ52" s="51" t="s">
        <v>56</v>
      </c>
      <c r="AR52" s="29"/>
      <c r="AS52" s="52" t="s">
        <v>57</v>
      </c>
      <c r="AT52" s="53" t="s">
        <v>58</v>
      </c>
      <c r="AU52" s="53" t="s">
        <v>59</v>
      </c>
      <c r="AV52" s="53" t="s">
        <v>60</v>
      </c>
      <c r="AW52" s="53" t="s">
        <v>61</v>
      </c>
      <c r="AX52" s="53" t="s">
        <v>62</v>
      </c>
      <c r="AY52" s="53" t="s">
        <v>63</v>
      </c>
      <c r="AZ52" s="53" t="s">
        <v>64</v>
      </c>
      <c r="BA52" s="53" t="s">
        <v>65</v>
      </c>
      <c r="BB52" s="53" t="s">
        <v>66</v>
      </c>
      <c r="BC52" s="53" t="s">
        <v>67</v>
      </c>
      <c r="BD52" s="54" t="s">
        <v>68</v>
      </c>
    </row>
    <row r="53" spans="1:90" s="1" customFormat="1" ht="10.9" customHeight="1">
      <c r="B53" s="29"/>
      <c r="AR53" s="29"/>
      <c r="AS53" s="55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4" customFormat="1" ht="32.450000000000003" customHeight="1">
      <c r="B54" s="56"/>
      <c r="C54" s="57" t="s">
        <v>69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15">
        <f>ROUND(AG55,2)</f>
        <v>0</v>
      </c>
      <c r="AH54" s="215"/>
      <c r="AI54" s="215"/>
      <c r="AJ54" s="215"/>
      <c r="AK54" s="215"/>
      <c r="AL54" s="215"/>
      <c r="AM54" s="215"/>
      <c r="AN54" s="216">
        <f>SUM(AG54,AT54)</f>
        <v>0</v>
      </c>
      <c r="AO54" s="216"/>
      <c r="AP54" s="216"/>
      <c r="AQ54" s="60" t="s">
        <v>1</v>
      </c>
      <c r="AR54" s="56"/>
      <c r="AS54" s="61">
        <f>ROUND(AS55,2)</f>
        <v>0</v>
      </c>
      <c r="AT54" s="62">
        <f>ROUND(SUM(AV54:AW54),2)</f>
        <v>0</v>
      </c>
      <c r="AU54" s="63">
        <f>ROUND(AU55,5)</f>
        <v>0</v>
      </c>
      <c r="AV54" s="62">
        <f>ROUND(AZ54*L29,2)</f>
        <v>0</v>
      </c>
      <c r="AW54" s="62">
        <f>ROUND(BA54*L30,2)</f>
        <v>0</v>
      </c>
      <c r="AX54" s="62">
        <f>ROUND(BB54*L29,2)</f>
        <v>0</v>
      </c>
      <c r="AY54" s="62">
        <f>ROUND(BC54*L30,2)</f>
        <v>0</v>
      </c>
      <c r="AZ54" s="62">
        <f>ROUND(AZ55,2)</f>
        <v>0</v>
      </c>
      <c r="BA54" s="62">
        <f>ROUND(BA55,2)</f>
        <v>0</v>
      </c>
      <c r="BB54" s="62">
        <f>ROUND(BB55,2)</f>
        <v>0</v>
      </c>
      <c r="BC54" s="62">
        <f>ROUND(BC55,2)</f>
        <v>0</v>
      </c>
      <c r="BD54" s="64">
        <f>ROUND(BD55,2)</f>
        <v>0</v>
      </c>
      <c r="BS54" s="65" t="s">
        <v>70</v>
      </c>
      <c r="BT54" s="65" t="s">
        <v>71</v>
      </c>
      <c r="BV54" s="65" t="s">
        <v>72</v>
      </c>
      <c r="BW54" s="65" t="s">
        <v>4</v>
      </c>
      <c r="BX54" s="65" t="s">
        <v>73</v>
      </c>
      <c r="CL54" s="65" t="s">
        <v>1</v>
      </c>
    </row>
    <row r="55" spans="1:90" s="5" customFormat="1" ht="27" customHeight="1">
      <c r="A55" s="66" t="s">
        <v>74</v>
      </c>
      <c r="B55" s="67"/>
      <c r="C55" s="68"/>
      <c r="D55" s="214" t="s">
        <v>407</v>
      </c>
      <c r="E55" s="214"/>
      <c r="F55" s="214"/>
      <c r="G55" s="214"/>
      <c r="H55" s="214"/>
      <c r="I55" s="69"/>
      <c r="J55" s="214" t="s">
        <v>16</v>
      </c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2">
        <f>'0119-01 - Plynovod Bec...'!J30</f>
        <v>0</v>
      </c>
      <c r="AH55" s="213"/>
      <c r="AI55" s="213"/>
      <c r="AJ55" s="213"/>
      <c r="AK55" s="213"/>
      <c r="AL55" s="213"/>
      <c r="AM55" s="213"/>
      <c r="AN55" s="212">
        <f>SUM(AG55,AT55)</f>
        <v>0</v>
      </c>
      <c r="AO55" s="213"/>
      <c r="AP55" s="213"/>
      <c r="AQ55" s="70" t="s">
        <v>75</v>
      </c>
      <c r="AR55" s="67"/>
      <c r="AS55" s="71">
        <v>0</v>
      </c>
      <c r="AT55" s="72">
        <f>ROUND(SUM(AV55:AW55),2)</f>
        <v>0</v>
      </c>
      <c r="AU55" s="73">
        <f>'0119-01 - Plynovod Bec...'!P98</f>
        <v>0</v>
      </c>
      <c r="AV55" s="72">
        <f>'0119-01 - Plynovod Bec...'!J33</f>
        <v>0</v>
      </c>
      <c r="AW55" s="72">
        <f>'0119-01 - Plynovod Bec...'!J34</f>
        <v>0</v>
      </c>
      <c r="AX55" s="72">
        <f>'0119-01 - Plynovod Bec...'!J35</f>
        <v>0</v>
      </c>
      <c r="AY55" s="72">
        <f>'0119-01 - Plynovod Bec...'!J36</f>
        <v>0</v>
      </c>
      <c r="AZ55" s="72">
        <f>'0119-01 - Plynovod Bec...'!F33</f>
        <v>0</v>
      </c>
      <c r="BA55" s="72">
        <f>'0119-01 - Plynovod Bec...'!F34</f>
        <v>0</v>
      </c>
      <c r="BB55" s="72">
        <f>'0119-01 - Plynovod Bec...'!F35</f>
        <v>0</v>
      </c>
      <c r="BC55" s="72">
        <f>'0119-01 - Plynovod Bec...'!F36</f>
        <v>0</v>
      </c>
      <c r="BD55" s="74">
        <f>'0119-01 - Plynovod Bec...'!F37</f>
        <v>0</v>
      </c>
      <c r="BT55" s="75" t="s">
        <v>76</v>
      </c>
      <c r="BU55" s="75" t="s">
        <v>77</v>
      </c>
      <c r="BV55" s="75" t="s">
        <v>72</v>
      </c>
      <c r="BW55" s="75" t="s">
        <v>4</v>
      </c>
      <c r="BX55" s="75" t="s">
        <v>73</v>
      </c>
      <c r="CL55" s="75" t="s">
        <v>1</v>
      </c>
    </row>
    <row r="56" spans="1:90" s="1" customFormat="1" ht="30" customHeight="1">
      <c r="B56" s="29"/>
      <c r="AR56" s="29"/>
    </row>
    <row r="57" spans="1:90" s="1" customFormat="1" ht="6.95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29"/>
    </row>
  </sheetData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30:P30"/>
    <mergeCell ref="L31:P31"/>
    <mergeCell ref="L32:P32"/>
    <mergeCell ref="L33:P33"/>
    <mergeCell ref="C52:G52"/>
    <mergeCell ref="I52:AF52"/>
    <mergeCell ref="X35:AB35"/>
  </mergeCells>
  <hyperlinks>
    <hyperlink ref="A55" location="'PRO0119-01 - Plynovod Bec...'!C2" display="/"/>
  </hyperlink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3"/>
  <sheetViews>
    <sheetView showGridLines="0" tabSelected="1" workbookViewId="0">
      <selection activeCell="F12" sqref="F1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76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1" t="s">
        <v>5</v>
      </c>
      <c r="M2" s="222"/>
      <c r="N2" s="222"/>
      <c r="O2" s="222"/>
      <c r="P2" s="222"/>
      <c r="Q2" s="222"/>
      <c r="R2" s="222"/>
      <c r="S2" s="222"/>
      <c r="T2" s="222"/>
      <c r="U2" s="222"/>
      <c r="V2" s="222"/>
      <c r="AT2" s="15" t="s">
        <v>4</v>
      </c>
    </row>
    <row r="3" spans="2:46" ht="6.95" customHeight="1">
      <c r="B3" s="16"/>
      <c r="C3" s="17"/>
      <c r="D3" s="17"/>
      <c r="E3" s="17"/>
      <c r="F3" s="17"/>
      <c r="G3" s="17"/>
      <c r="H3" s="17"/>
      <c r="I3" s="77"/>
      <c r="J3" s="17"/>
      <c r="K3" s="17"/>
      <c r="L3" s="18"/>
      <c r="AT3" s="15" t="s">
        <v>78</v>
      </c>
    </row>
    <row r="4" spans="2:46" ht="24.95" customHeight="1">
      <c r="B4" s="18"/>
      <c r="D4" s="19" t="s">
        <v>79</v>
      </c>
      <c r="L4" s="18"/>
      <c r="M4" s="20" t="s">
        <v>10</v>
      </c>
      <c r="AT4" s="15" t="s">
        <v>3</v>
      </c>
    </row>
    <row r="5" spans="2:46" ht="6.95" customHeight="1">
      <c r="B5" s="18"/>
      <c r="L5" s="18"/>
    </row>
    <row r="6" spans="2:46" s="1" customFormat="1" ht="12" customHeight="1">
      <c r="B6" s="29"/>
      <c r="D6" s="24" t="s">
        <v>15</v>
      </c>
      <c r="I6" s="78"/>
      <c r="L6" s="29"/>
    </row>
    <row r="7" spans="2:46" s="1" customFormat="1" ht="36.950000000000003" customHeight="1">
      <c r="B7" s="29"/>
      <c r="E7" s="225" t="s">
        <v>408</v>
      </c>
      <c r="F7" s="224"/>
      <c r="G7" s="224"/>
      <c r="H7" s="224"/>
      <c r="I7" s="78"/>
      <c r="L7" s="29"/>
    </row>
    <row r="8" spans="2:46" s="1" customFormat="1">
      <c r="B8" s="29"/>
      <c r="I8" s="78"/>
      <c r="L8" s="29"/>
    </row>
    <row r="9" spans="2:46" s="1" customFormat="1" ht="12" customHeight="1">
      <c r="B9" s="29"/>
      <c r="D9" s="24" t="s">
        <v>17</v>
      </c>
      <c r="F9" s="15" t="s">
        <v>1</v>
      </c>
      <c r="I9" s="79" t="s">
        <v>18</v>
      </c>
      <c r="J9" s="15" t="s">
        <v>1</v>
      </c>
      <c r="L9" s="29"/>
    </row>
    <row r="10" spans="2:46" s="1" customFormat="1" ht="12" customHeight="1">
      <c r="B10" s="29"/>
      <c r="D10" s="24" t="s">
        <v>19</v>
      </c>
      <c r="F10" s="15" t="s">
        <v>20</v>
      </c>
      <c r="I10" s="79" t="s">
        <v>21</v>
      </c>
      <c r="J10" s="45" t="str">
        <f>'Rekapitulace stavby'!AN8</f>
        <v>9. 1. 2019</v>
      </c>
      <c r="L10" s="29"/>
    </row>
    <row r="11" spans="2:46" s="1" customFormat="1" ht="10.9" customHeight="1">
      <c r="B11" s="29"/>
      <c r="I11" s="78"/>
      <c r="L11" s="29"/>
    </row>
    <row r="12" spans="2:46" s="1" customFormat="1" ht="12" customHeight="1">
      <c r="B12" s="29"/>
      <c r="D12" s="24" t="s">
        <v>23</v>
      </c>
      <c r="I12" s="79" t="s">
        <v>24</v>
      </c>
      <c r="J12" s="15" t="s">
        <v>1</v>
      </c>
      <c r="L12" s="29"/>
    </row>
    <row r="13" spans="2:46" s="1" customFormat="1" ht="18" customHeight="1">
      <c r="B13" s="29"/>
      <c r="E13" s="15" t="s">
        <v>25</v>
      </c>
      <c r="I13" s="79" t="s">
        <v>26</v>
      </c>
      <c r="J13" s="15" t="s">
        <v>1</v>
      </c>
      <c r="L13" s="29"/>
    </row>
    <row r="14" spans="2:46" s="1" customFormat="1" ht="6.95" customHeight="1">
      <c r="B14" s="29"/>
      <c r="I14" s="78"/>
      <c r="L14" s="29"/>
    </row>
    <row r="15" spans="2:46" s="1" customFormat="1" ht="12" customHeight="1">
      <c r="B15" s="29"/>
      <c r="D15" s="24" t="s">
        <v>27</v>
      </c>
      <c r="I15" s="79" t="s">
        <v>24</v>
      </c>
      <c r="J15" s="25" t="str">
        <f>'Rekapitulace stavby'!AN13</f>
        <v>Vyplň údaj</v>
      </c>
      <c r="L15" s="29"/>
    </row>
    <row r="16" spans="2:46" s="1" customFormat="1" ht="18" customHeight="1">
      <c r="B16" s="29"/>
      <c r="E16" s="245" t="str">
        <f>'Rekapitulace stavby'!E14</f>
        <v>Vyplň údaj</v>
      </c>
      <c r="F16" s="232"/>
      <c r="G16" s="232"/>
      <c r="H16" s="232"/>
      <c r="I16" s="79" t="s">
        <v>26</v>
      </c>
      <c r="J16" s="25" t="str">
        <f>'Rekapitulace stavby'!AN14</f>
        <v>Vyplň údaj</v>
      </c>
      <c r="L16" s="29"/>
    </row>
    <row r="17" spans="2:12" s="1" customFormat="1" ht="6.95" customHeight="1">
      <c r="B17" s="29"/>
      <c r="I17" s="78"/>
      <c r="L17" s="29"/>
    </row>
    <row r="18" spans="2:12" s="1" customFormat="1" ht="12" customHeight="1">
      <c r="B18" s="29"/>
      <c r="D18" s="24" t="s">
        <v>29</v>
      </c>
      <c r="I18" s="79" t="s">
        <v>24</v>
      </c>
      <c r="J18" s="15" t="s">
        <v>30</v>
      </c>
      <c r="L18" s="29"/>
    </row>
    <row r="19" spans="2:12" s="1" customFormat="1" ht="18" customHeight="1">
      <c r="B19" s="29"/>
      <c r="E19" s="15" t="s">
        <v>31</v>
      </c>
      <c r="I19" s="79" t="s">
        <v>26</v>
      </c>
      <c r="J19" s="15" t="s">
        <v>32</v>
      </c>
      <c r="L19" s="29"/>
    </row>
    <row r="20" spans="2:12" s="1" customFormat="1" ht="6.95" customHeight="1">
      <c r="B20" s="29"/>
      <c r="I20" s="78"/>
      <c r="L20" s="29"/>
    </row>
    <row r="21" spans="2:12" s="1" customFormat="1" ht="12" customHeight="1">
      <c r="B21" s="29"/>
      <c r="D21" s="24" t="s">
        <v>34</v>
      </c>
      <c r="I21" s="79" t="s">
        <v>24</v>
      </c>
      <c r="J21" s="15" t="s">
        <v>1</v>
      </c>
      <c r="L21" s="29"/>
    </row>
    <row r="22" spans="2:12" s="1" customFormat="1" ht="18" customHeight="1">
      <c r="B22" s="29"/>
      <c r="E22" s="15" t="s">
        <v>35</v>
      </c>
      <c r="I22" s="79" t="s">
        <v>26</v>
      </c>
      <c r="J22" s="15" t="s">
        <v>1</v>
      </c>
      <c r="L22" s="29"/>
    </row>
    <row r="23" spans="2:12" s="1" customFormat="1" ht="6.95" customHeight="1">
      <c r="B23" s="29"/>
      <c r="I23" s="78"/>
      <c r="L23" s="29"/>
    </row>
    <row r="24" spans="2:12" s="1" customFormat="1" ht="12" customHeight="1">
      <c r="B24" s="29"/>
      <c r="D24" s="24" t="s">
        <v>36</v>
      </c>
      <c r="I24" s="78"/>
      <c r="L24" s="29"/>
    </row>
    <row r="25" spans="2:12" s="6" customFormat="1" ht="16.5" customHeight="1">
      <c r="B25" s="80"/>
      <c r="E25" s="236" t="s">
        <v>1</v>
      </c>
      <c r="F25" s="236"/>
      <c r="G25" s="236"/>
      <c r="H25" s="236"/>
      <c r="I25" s="81"/>
      <c r="L25" s="80"/>
    </row>
    <row r="26" spans="2:12" s="1" customFormat="1" ht="6.95" customHeight="1">
      <c r="B26" s="29"/>
      <c r="I26" s="78"/>
      <c r="L26" s="29"/>
    </row>
    <row r="27" spans="2:12" s="1" customFormat="1" ht="6.95" customHeight="1">
      <c r="B27" s="29"/>
      <c r="D27" s="46"/>
      <c r="E27" s="46"/>
      <c r="F27" s="46"/>
      <c r="G27" s="46"/>
      <c r="H27" s="46"/>
      <c r="I27" s="82"/>
      <c r="J27" s="46"/>
      <c r="K27" s="46"/>
      <c r="L27" s="29"/>
    </row>
    <row r="28" spans="2:12" s="1" customFormat="1" ht="14.45" customHeight="1">
      <c r="B28" s="29"/>
      <c r="D28" s="83" t="s">
        <v>80</v>
      </c>
      <c r="I28" s="78"/>
      <c r="J28" s="84">
        <f>J57</f>
        <v>0</v>
      </c>
      <c r="L28" s="29"/>
    </row>
    <row r="29" spans="2:12" s="1" customFormat="1" ht="14.45" customHeight="1">
      <c r="B29" s="29"/>
      <c r="D29" s="85" t="s">
        <v>81</v>
      </c>
      <c r="I29" s="78"/>
      <c r="J29" s="84">
        <f>J73</f>
        <v>0</v>
      </c>
      <c r="L29" s="29"/>
    </row>
    <row r="30" spans="2:12" s="1" customFormat="1" ht="25.35" customHeight="1">
      <c r="B30" s="29"/>
      <c r="D30" s="86" t="s">
        <v>37</v>
      </c>
      <c r="I30" s="78"/>
      <c r="J30" s="59">
        <f>ROUND(J28 + J29, 2)</f>
        <v>0</v>
      </c>
      <c r="L30" s="29"/>
    </row>
    <row r="31" spans="2:12" s="1" customFormat="1" ht="6.95" customHeight="1">
      <c r="B31" s="29"/>
      <c r="D31" s="46"/>
      <c r="E31" s="46"/>
      <c r="F31" s="46"/>
      <c r="G31" s="46"/>
      <c r="H31" s="46"/>
      <c r="I31" s="82"/>
      <c r="J31" s="46"/>
      <c r="K31" s="46"/>
      <c r="L31" s="29"/>
    </row>
    <row r="32" spans="2:12" s="1" customFormat="1" ht="14.45" customHeight="1">
      <c r="B32" s="29"/>
      <c r="F32" s="32" t="s">
        <v>39</v>
      </c>
      <c r="I32" s="87" t="s">
        <v>38</v>
      </c>
      <c r="J32" s="32" t="s">
        <v>40</v>
      </c>
      <c r="L32" s="29"/>
    </row>
    <row r="33" spans="2:12" s="1" customFormat="1" ht="14.45" customHeight="1">
      <c r="B33" s="29"/>
      <c r="D33" s="24" t="s">
        <v>41</v>
      </c>
      <c r="E33" s="24" t="s">
        <v>42</v>
      </c>
      <c r="F33" s="88">
        <f>ROUND((ROUND((SUM(BE73:BE80) + SUM(BE98:BE216)),  2) + SUM(BE218:BE222)), 2)</f>
        <v>0</v>
      </c>
      <c r="I33" s="89">
        <v>0.21</v>
      </c>
      <c r="J33" s="88">
        <f>ROUND((ROUND(((SUM(BE73:BE80) + SUM(BE98:BE216))*I33),  2) + (SUM(BE218:BE222)*I33)), 2)</f>
        <v>0</v>
      </c>
      <c r="L33" s="29"/>
    </row>
    <row r="34" spans="2:12" s="1" customFormat="1" ht="14.45" customHeight="1">
      <c r="B34" s="29"/>
      <c r="E34" s="24" t="s">
        <v>43</v>
      </c>
      <c r="F34" s="88">
        <f>ROUND((ROUND((SUM(BF73:BF80) + SUM(BF98:BF216)),  2) + SUM(BF218:BF222)), 2)</f>
        <v>0</v>
      </c>
      <c r="I34" s="89">
        <v>0.15</v>
      </c>
      <c r="J34" s="88">
        <f>ROUND((ROUND(((SUM(BF73:BF80) + SUM(BF98:BF216))*I34),  2) + (SUM(BF218:BF222)*I34)), 2)</f>
        <v>0</v>
      </c>
      <c r="L34" s="29"/>
    </row>
    <row r="35" spans="2:12" s="1" customFormat="1" ht="14.45" hidden="1" customHeight="1">
      <c r="B35" s="29"/>
      <c r="E35" s="24" t="s">
        <v>44</v>
      </c>
      <c r="F35" s="88">
        <f>ROUND((ROUND((SUM(BG73:BG80) + SUM(BG98:BG216)),  2) + SUM(BG218:BG222)), 2)</f>
        <v>0</v>
      </c>
      <c r="I35" s="89">
        <v>0.21</v>
      </c>
      <c r="J35" s="88">
        <f>0</f>
        <v>0</v>
      </c>
      <c r="L35" s="29"/>
    </row>
    <row r="36" spans="2:12" s="1" customFormat="1" ht="14.45" hidden="1" customHeight="1">
      <c r="B36" s="29"/>
      <c r="E36" s="24" t="s">
        <v>45</v>
      </c>
      <c r="F36" s="88">
        <f>ROUND((ROUND((SUM(BH73:BH80) + SUM(BH98:BH216)),  2) + SUM(BH218:BH222)), 2)</f>
        <v>0</v>
      </c>
      <c r="I36" s="89">
        <v>0.15</v>
      </c>
      <c r="J36" s="88">
        <f>0</f>
        <v>0</v>
      </c>
      <c r="L36" s="29"/>
    </row>
    <row r="37" spans="2:12" s="1" customFormat="1" ht="14.45" hidden="1" customHeight="1">
      <c r="B37" s="29"/>
      <c r="E37" s="24" t="s">
        <v>46</v>
      </c>
      <c r="F37" s="88">
        <f>ROUND((ROUND((SUM(BI73:BI80) + SUM(BI98:BI216)),  2) + SUM(BI218:BI222)), 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I38" s="78"/>
      <c r="L38" s="29"/>
    </row>
    <row r="39" spans="2:12" s="1" customFormat="1" ht="25.35" customHeight="1">
      <c r="B39" s="29"/>
      <c r="C39" s="90"/>
      <c r="D39" s="91" t="s">
        <v>47</v>
      </c>
      <c r="E39" s="50"/>
      <c r="F39" s="50"/>
      <c r="G39" s="92" t="s">
        <v>48</v>
      </c>
      <c r="H39" s="93" t="s">
        <v>49</v>
      </c>
      <c r="I39" s="94"/>
      <c r="J39" s="95">
        <f>SUM(J30:J37)</f>
        <v>0</v>
      </c>
      <c r="K39" s="96"/>
      <c r="L39" s="29"/>
    </row>
    <row r="40" spans="2:12" s="1" customFormat="1" ht="14.45" customHeight="1">
      <c r="B40" s="38"/>
      <c r="C40" s="39"/>
      <c r="D40" s="39"/>
      <c r="E40" s="39"/>
      <c r="F40" s="39"/>
      <c r="G40" s="39"/>
      <c r="H40" s="39"/>
      <c r="I40" s="97"/>
      <c r="J40" s="39"/>
      <c r="K40" s="39"/>
      <c r="L40" s="29"/>
    </row>
    <row r="44" spans="2:12" s="1" customFormat="1" ht="6.95" customHeight="1">
      <c r="B44" s="40"/>
      <c r="C44" s="41"/>
      <c r="D44" s="41"/>
      <c r="E44" s="41"/>
      <c r="F44" s="41"/>
      <c r="G44" s="41"/>
      <c r="H44" s="41"/>
      <c r="I44" s="98"/>
      <c r="J44" s="41"/>
      <c r="K44" s="41"/>
      <c r="L44" s="29"/>
    </row>
    <row r="45" spans="2:12" s="1" customFormat="1" ht="24.95" customHeight="1">
      <c r="B45" s="29"/>
      <c r="C45" s="19" t="s">
        <v>82</v>
      </c>
      <c r="I45" s="78"/>
      <c r="L45" s="29"/>
    </row>
    <row r="46" spans="2:12" s="1" customFormat="1" ht="6.95" customHeight="1">
      <c r="B46" s="29"/>
      <c r="I46" s="78"/>
      <c r="L46" s="29"/>
    </row>
    <row r="47" spans="2:12" s="1" customFormat="1" ht="12" customHeight="1">
      <c r="B47" s="29"/>
      <c r="C47" s="24" t="s">
        <v>15</v>
      </c>
      <c r="I47" s="78"/>
      <c r="L47" s="29"/>
    </row>
    <row r="48" spans="2:12" s="1" customFormat="1" ht="16.5" customHeight="1">
      <c r="B48" s="29"/>
      <c r="E48" s="225" t="str">
        <f>E7</f>
        <v>Bernartice - ulice Bechyňská STL Plynovod</v>
      </c>
      <c r="F48" s="224"/>
      <c r="G48" s="224"/>
      <c r="H48" s="224"/>
      <c r="I48" s="78"/>
      <c r="L48" s="29"/>
    </row>
    <row r="49" spans="2:47" s="1" customFormat="1" ht="6.95" customHeight="1">
      <c r="B49" s="29"/>
      <c r="I49" s="78"/>
      <c r="L49" s="29"/>
    </row>
    <row r="50" spans="2:47" s="1" customFormat="1" ht="12" customHeight="1">
      <c r="B50" s="29"/>
      <c r="C50" s="24" t="s">
        <v>19</v>
      </c>
      <c r="F50" s="15" t="str">
        <f>F10</f>
        <v>Bernartice</v>
      </c>
      <c r="I50" s="79" t="s">
        <v>21</v>
      </c>
      <c r="J50" s="45" t="str">
        <f>IF(J10="","",J10)</f>
        <v>9. 1. 2019</v>
      </c>
      <c r="L50" s="29"/>
    </row>
    <row r="51" spans="2:47" s="1" customFormat="1" ht="6.95" customHeight="1">
      <c r="B51" s="29"/>
      <c r="I51" s="78"/>
      <c r="L51" s="29"/>
    </row>
    <row r="52" spans="2:47" s="1" customFormat="1" ht="13.7" customHeight="1">
      <c r="B52" s="29"/>
      <c r="C52" s="24" t="s">
        <v>23</v>
      </c>
      <c r="F52" s="15" t="str">
        <f>E13</f>
        <v>Město Bernartice</v>
      </c>
      <c r="I52" s="79" t="s">
        <v>29</v>
      </c>
      <c r="J52" s="27" t="str">
        <f>E19</f>
        <v>PROJEKTOSTAV s.r.o.</v>
      </c>
      <c r="L52" s="29"/>
    </row>
    <row r="53" spans="2:47" s="1" customFormat="1" ht="24.95" customHeight="1">
      <c r="B53" s="29"/>
      <c r="C53" s="24" t="s">
        <v>27</v>
      </c>
      <c r="F53" s="15" t="str">
        <f>IF(E16="","",E16)</f>
        <v>Vyplň údaj</v>
      </c>
      <c r="I53" s="79" t="s">
        <v>34</v>
      </c>
      <c r="J53" s="27" t="str">
        <f>E22</f>
        <v>Jindřich  J u k l  tel.: 602558222</v>
      </c>
      <c r="L53" s="29"/>
    </row>
    <row r="54" spans="2:47" s="1" customFormat="1" ht="10.35" customHeight="1">
      <c r="B54" s="29"/>
      <c r="I54" s="78"/>
      <c r="L54" s="29"/>
    </row>
    <row r="55" spans="2:47" s="1" customFormat="1" ht="29.25" customHeight="1">
      <c r="B55" s="29"/>
      <c r="C55" s="99" t="s">
        <v>83</v>
      </c>
      <c r="D55" s="90"/>
      <c r="E55" s="90"/>
      <c r="F55" s="90"/>
      <c r="G55" s="90"/>
      <c r="H55" s="90"/>
      <c r="I55" s="100"/>
      <c r="J55" s="101" t="s">
        <v>84</v>
      </c>
      <c r="K55" s="90"/>
      <c r="L55" s="29"/>
    </row>
    <row r="56" spans="2:47" s="1" customFormat="1" ht="10.35" customHeight="1">
      <c r="B56" s="29"/>
      <c r="I56" s="78"/>
      <c r="L56" s="29"/>
    </row>
    <row r="57" spans="2:47" s="1" customFormat="1" ht="22.9" customHeight="1">
      <c r="B57" s="29"/>
      <c r="C57" s="102" t="s">
        <v>85</v>
      </c>
      <c r="I57" s="78"/>
      <c r="J57" s="59">
        <f>J98</f>
        <v>0</v>
      </c>
      <c r="L57" s="29"/>
      <c r="AU57" s="15" t="s">
        <v>86</v>
      </c>
    </row>
    <row r="58" spans="2:47" s="7" customFormat="1" ht="24.95" customHeight="1">
      <c r="B58" s="103"/>
      <c r="D58" s="104" t="s">
        <v>87</v>
      </c>
      <c r="E58" s="105"/>
      <c r="F58" s="105"/>
      <c r="G58" s="105"/>
      <c r="H58" s="105"/>
      <c r="I58" s="106"/>
      <c r="J58" s="107">
        <f>J99</f>
        <v>0</v>
      </c>
      <c r="L58" s="103"/>
    </row>
    <row r="59" spans="2:47" s="8" customFormat="1" ht="19.899999999999999" customHeight="1">
      <c r="B59" s="108"/>
      <c r="D59" s="109" t="s">
        <v>88</v>
      </c>
      <c r="E59" s="110"/>
      <c r="F59" s="110"/>
      <c r="G59" s="110"/>
      <c r="H59" s="110"/>
      <c r="I59" s="111"/>
      <c r="J59" s="112">
        <f>J103</f>
        <v>0</v>
      </c>
      <c r="L59" s="108"/>
    </row>
    <row r="60" spans="2:47" s="8" customFormat="1" ht="19.899999999999999" customHeight="1">
      <c r="B60" s="108"/>
      <c r="D60" s="109" t="s">
        <v>89</v>
      </c>
      <c r="E60" s="110"/>
      <c r="F60" s="110"/>
      <c r="G60" s="110"/>
      <c r="H60" s="110"/>
      <c r="I60" s="111"/>
      <c r="J60" s="112">
        <f>J152</f>
        <v>0</v>
      </c>
      <c r="L60" s="108"/>
    </row>
    <row r="61" spans="2:47" s="8" customFormat="1" ht="19.899999999999999" customHeight="1">
      <c r="B61" s="108"/>
      <c r="D61" s="109" t="s">
        <v>90</v>
      </c>
      <c r="E61" s="110"/>
      <c r="F61" s="110"/>
      <c r="G61" s="110"/>
      <c r="H61" s="110"/>
      <c r="I61" s="111"/>
      <c r="J61" s="112">
        <f>J162</f>
        <v>0</v>
      </c>
      <c r="L61" s="108"/>
    </row>
    <row r="62" spans="2:47" s="8" customFormat="1" ht="19.899999999999999" customHeight="1">
      <c r="B62" s="108"/>
      <c r="D62" s="109" t="s">
        <v>91</v>
      </c>
      <c r="E62" s="110"/>
      <c r="F62" s="110"/>
      <c r="G62" s="110"/>
      <c r="H62" s="110"/>
      <c r="I62" s="111"/>
      <c r="J62" s="112">
        <f>J171</f>
        <v>0</v>
      </c>
      <c r="L62" s="108"/>
    </row>
    <row r="63" spans="2:47" s="8" customFormat="1" ht="19.899999999999999" customHeight="1">
      <c r="B63" s="108"/>
      <c r="D63" s="109" t="s">
        <v>92</v>
      </c>
      <c r="E63" s="110"/>
      <c r="F63" s="110"/>
      <c r="G63" s="110"/>
      <c r="H63" s="110"/>
      <c r="I63" s="111"/>
      <c r="J63" s="112">
        <f>J201</f>
        <v>0</v>
      </c>
      <c r="L63" s="108"/>
    </row>
    <row r="64" spans="2:47" s="8" customFormat="1" ht="19.899999999999999" customHeight="1">
      <c r="B64" s="108"/>
      <c r="D64" s="109" t="s">
        <v>93</v>
      </c>
      <c r="E64" s="110"/>
      <c r="F64" s="110"/>
      <c r="G64" s="110"/>
      <c r="H64" s="110"/>
      <c r="I64" s="111"/>
      <c r="J64" s="112">
        <f>J203</f>
        <v>0</v>
      </c>
      <c r="L64" s="108"/>
    </row>
    <row r="65" spans="2:65" s="7" customFormat="1" ht="24.95" customHeight="1">
      <c r="B65" s="103"/>
      <c r="D65" s="104" t="s">
        <v>94</v>
      </c>
      <c r="E65" s="105"/>
      <c r="F65" s="105"/>
      <c r="G65" s="105"/>
      <c r="H65" s="105"/>
      <c r="I65" s="106"/>
      <c r="J65" s="107">
        <f>J205</f>
        <v>0</v>
      </c>
      <c r="L65" s="103"/>
    </row>
    <row r="66" spans="2:65" s="8" customFormat="1" ht="19.899999999999999" customHeight="1">
      <c r="B66" s="108"/>
      <c r="D66" s="109" t="s">
        <v>95</v>
      </c>
      <c r="E66" s="110"/>
      <c r="F66" s="110"/>
      <c r="G66" s="110"/>
      <c r="H66" s="110"/>
      <c r="I66" s="111"/>
      <c r="J66" s="112">
        <f>J206</f>
        <v>0</v>
      </c>
      <c r="L66" s="108"/>
    </row>
    <row r="67" spans="2:65" s="8" customFormat="1" ht="19.899999999999999" customHeight="1">
      <c r="B67" s="108"/>
      <c r="D67" s="109" t="s">
        <v>96</v>
      </c>
      <c r="E67" s="110"/>
      <c r="F67" s="110"/>
      <c r="G67" s="110"/>
      <c r="H67" s="110"/>
      <c r="I67" s="111"/>
      <c r="J67" s="112">
        <f>J209</f>
        <v>0</v>
      </c>
      <c r="L67" s="108"/>
    </row>
    <row r="68" spans="2:65" s="7" customFormat="1" ht="24.95" customHeight="1">
      <c r="B68" s="103"/>
      <c r="D68" s="104" t="s">
        <v>97</v>
      </c>
      <c r="E68" s="105"/>
      <c r="F68" s="105"/>
      <c r="G68" s="105"/>
      <c r="H68" s="105"/>
      <c r="I68" s="106"/>
      <c r="J68" s="107">
        <f>J214</f>
        <v>0</v>
      </c>
      <c r="L68" s="103"/>
    </row>
    <row r="69" spans="2:65" s="8" customFormat="1" ht="19.899999999999999" customHeight="1">
      <c r="B69" s="108"/>
      <c r="D69" s="109" t="s">
        <v>98</v>
      </c>
      <c r="E69" s="110"/>
      <c r="F69" s="110"/>
      <c r="G69" s="110"/>
      <c r="H69" s="110"/>
      <c r="I69" s="111"/>
      <c r="J69" s="112">
        <f>J215</f>
        <v>0</v>
      </c>
      <c r="L69" s="108"/>
    </row>
    <row r="70" spans="2:65" s="7" customFormat="1" ht="21.75" customHeight="1">
      <c r="B70" s="103"/>
      <c r="D70" s="113" t="s">
        <v>99</v>
      </c>
      <c r="I70" s="114"/>
      <c r="J70" s="115">
        <f>J217</f>
        <v>0</v>
      </c>
      <c r="L70" s="103"/>
    </row>
    <row r="71" spans="2:65" s="1" customFormat="1" ht="21.75" customHeight="1">
      <c r="B71" s="29"/>
      <c r="I71" s="78"/>
      <c r="L71" s="29"/>
    </row>
    <row r="72" spans="2:65" s="1" customFormat="1" ht="6.95" customHeight="1">
      <c r="B72" s="29"/>
      <c r="I72" s="78"/>
      <c r="L72" s="29"/>
    </row>
    <row r="73" spans="2:65" s="1" customFormat="1" ht="29.25" customHeight="1">
      <c r="B73" s="29"/>
      <c r="C73" s="102" t="s">
        <v>100</v>
      </c>
      <c r="I73" s="78"/>
      <c r="J73" s="116">
        <f>ROUND(J74 + J75 + J76 + J77 + J78 + J79,2)</f>
        <v>0</v>
      </c>
      <c r="L73" s="29"/>
      <c r="N73" s="117" t="s">
        <v>41</v>
      </c>
    </row>
    <row r="74" spans="2:65" s="1" customFormat="1" ht="18" customHeight="1">
      <c r="B74" s="118"/>
      <c r="C74" s="78"/>
      <c r="D74" s="243" t="s">
        <v>101</v>
      </c>
      <c r="E74" s="244"/>
      <c r="F74" s="244"/>
      <c r="G74" s="78"/>
      <c r="H74" s="78"/>
      <c r="I74" s="78"/>
      <c r="J74" s="120">
        <v>0</v>
      </c>
      <c r="K74" s="78"/>
      <c r="L74" s="118"/>
      <c r="M74" s="78"/>
      <c r="N74" s="121" t="s">
        <v>42</v>
      </c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122" t="s">
        <v>102</v>
      </c>
      <c r="AZ74" s="78"/>
      <c r="BA74" s="78"/>
      <c r="BB74" s="78"/>
      <c r="BC74" s="78"/>
      <c r="BD74" s="78"/>
      <c r="BE74" s="123">
        <f t="shared" ref="BE74:BE79" si="0">IF(N74="základní",J74,0)</f>
        <v>0</v>
      </c>
      <c r="BF74" s="123">
        <f t="shared" ref="BF74:BF79" si="1">IF(N74="snížená",J74,0)</f>
        <v>0</v>
      </c>
      <c r="BG74" s="123">
        <f t="shared" ref="BG74:BG79" si="2">IF(N74="zákl. přenesená",J74,0)</f>
        <v>0</v>
      </c>
      <c r="BH74" s="123">
        <f t="shared" ref="BH74:BH79" si="3">IF(N74="sníž. přenesená",J74,0)</f>
        <v>0</v>
      </c>
      <c r="BI74" s="123">
        <f t="shared" ref="BI74:BI79" si="4">IF(N74="nulová",J74,0)</f>
        <v>0</v>
      </c>
      <c r="BJ74" s="122" t="s">
        <v>76</v>
      </c>
      <c r="BK74" s="78"/>
      <c r="BL74" s="78"/>
      <c r="BM74" s="78"/>
    </row>
    <row r="75" spans="2:65" s="1" customFormat="1" ht="18" customHeight="1">
      <c r="B75" s="118"/>
      <c r="C75" s="78"/>
      <c r="D75" s="243" t="s">
        <v>103</v>
      </c>
      <c r="E75" s="244"/>
      <c r="F75" s="244"/>
      <c r="G75" s="78"/>
      <c r="H75" s="78"/>
      <c r="I75" s="78"/>
      <c r="J75" s="120">
        <v>0</v>
      </c>
      <c r="K75" s="78"/>
      <c r="L75" s="118"/>
      <c r="M75" s="78"/>
      <c r="N75" s="121" t="s">
        <v>42</v>
      </c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122" t="s">
        <v>102</v>
      </c>
      <c r="AZ75" s="78"/>
      <c r="BA75" s="78"/>
      <c r="BB75" s="78"/>
      <c r="BC75" s="78"/>
      <c r="BD75" s="78"/>
      <c r="BE75" s="123">
        <f t="shared" si="0"/>
        <v>0</v>
      </c>
      <c r="BF75" s="123">
        <f t="shared" si="1"/>
        <v>0</v>
      </c>
      <c r="BG75" s="123">
        <f t="shared" si="2"/>
        <v>0</v>
      </c>
      <c r="BH75" s="123">
        <f t="shared" si="3"/>
        <v>0</v>
      </c>
      <c r="BI75" s="123">
        <f t="shared" si="4"/>
        <v>0</v>
      </c>
      <c r="BJ75" s="122" t="s">
        <v>76</v>
      </c>
      <c r="BK75" s="78"/>
      <c r="BL75" s="78"/>
      <c r="BM75" s="78"/>
    </row>
    <row r="76" spans="2:65" s="1" customFormat="1" ht="18" customHeight="1">
      <c r="B76" s="118"/>
      <c r="C76" s="78"/>
      <c r="D76" s="243" t="s">
        <v>104</v>
      </c>
      <c r="E76" s="244"/>
      <c r="F76" s="244"/>
      <c r="G76" s="78"/>
      <c r="H76" s="78"/>
      <c r="I76" s="78"/>
      <c r="J76" s="120">
        <v>0</v>
      </c>
      <c r="K76" s="78"/>
      <c r="L76" s="118"/>
      <c r="M76" s="78"/>
      <c r="N76" s="121" t="s">
        <v>42</v>
      </c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122" t="s">
        <v>102</v>
      </c>
      <c r="AZ76" s="78"/>
      <c r="BA76" s="78"/>
      <c r="BB76" s="78"/>
      <c r="BC76" s="78"/>
      <c r="BD76" s="78"/>
      <c r="BE76" s="123">
        <f t="shared" si="0"/>
        <v>0</v>
      </c>
      <c r="BF76" s="123">
        <f t="shared" si="1"/>
        <v>0</v>
      </c>
      <c r="BG76" s="123">
        <f t="shared" si="2"/>
        <v>0</v>
      </c>
      <c r="BH76" s="123">
        <f t="shared" si="3"/>
        <v>0</v>
      </c>
      <c r="BI76" s="123">
        <f t="shared" si="4"/>
        <v>0</v>
      </c>
      <c r="BJ76" s="122" t="s">
        <v>76</v>
      </c>
      <c r="BK76" s="78"/>
      <c r="BL76" s="78"/>
      <c r="BM76" s="78"/>
    </row>
    <row r="77" spans="2:65" s="1" customFormat="1" ht="18" customHeight="1">
      <c r="B77" s="118"/>
      <c r="C77" s="78"/>
      <c r="D77" s="243" t="s">
        <v>105</v>
      </c>
      <c r="E77" s="244"/>
      <c r="F77" s="244"/>
      <c r="G77" s="78"/>
      <c r="H77" s="78"/>
      <c r="I77" s="78"/>
      <c r="J77" s="120">
        <v>0</v>
      </c>
      <c r="K77" s="78"/>
      <c r="L77" s="118"/>
      <c r="M77" s="78"/>
      <c r="N77" s="121" t="s">
        <v>42</v>
      </c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122" t="s">
        <v>102</v>
      </c>
      <c r="AZ77" s="78"/>
      <c r="BA77" s="78"/>
      <c r="BB77" s="78"/>
      <c r="BC77" s="78"/>
      <c r="BD77" s="78"/>
      <c r="BE77" s="123">
        <f t="shared" si="0"/>
        <v>0</v>
      </c>
      <c r="BF77" s="123">
        <f t="shared" si="1"/>
        <v>0</v>
      </c>
      <c r="BG77" s="123">
        <f t="shared" si="2"/>
        <v>0</v>
      </c>
      <c r="BH77" s="123">
        <f t="shared" si="3"/>
        <v>0</v>
      </c>
      <c r="BI77" s="123">
        <f t="shared" si="4"/>
        <v>0</v>
      </c>
      <c r="BJ77" s="122" t="s">
        <v>76</v>
      </c>
      <c r="BK77" s="78"/>
      <c r="BL77" s="78"/>
      <c r="BM77" s="78"/>
    </row>
    <row r="78" spans="2:65" s="1" customFormat="1" ht="18" customHeight="1">
      <c r="B78" s="118"/>
      <c r="C78" s="78"/>
      <c r="D78" s="243" t="s">
        <v>106</v>
      </c>
      <c r="E78" s="244"/>
      <c r="F78" s="244"/>
      <c r="G78" s="78"/>
      <c r="H78" s="78"/>
      <c r="I78" s="78"/>
      <c r="J78" s="120">
        <v>0</v>
      </c>
      <c r="K78" s="78"/>
      <c r="L78" s="118"/>
      <c r="M78" s="78"/>
      <c r="N78" s="121" t="s">
        <v>42</v>
      </c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122" t="s">
        <v>102</v>
      </c>
      <c r="AZ78" s="78"/>
      <c r="BA78" s="78"/>
      <c r="BB78" s="78"/>
      <c r="BC78" s="78"/>
      <c r="BD78" s="78"/>
      <c r="BE78" s="123">
        <f t="shared" si="0"/>
        <v>0</v>
      </c>
      <c r="BF78" s="123">
        <f t="shared" si="1"/>
        <v>0</v>
      </c>
      <c r="BG78" s="123">
        <f t="shared" si="2"/>
        <v>0</v>
      </c>
      <c r="BH78" s="123">
        <f t="shared" si="3"/>
        <v>0</v>
      </c>
      <c r="BI78" s="123">
        <f t="shared" si="4"/>
        <v>0</v>
      </c>
      <c r="BJ78" s="122" t="s">
        <v>76</v>
      </c>
      <c r="BK78" s="78"/>
      <c r="BL78" s="78"/>
      <c r="BM78" s="78"/>
    </row>
    <row r="79" spans="2:65" s="1" customFormat="1" ht="18" customHeight="1">
      <c r="B79" s="118"/>
      <c r="C79" s="78"/>
      <c r="D79" s="119" t="s">
        <v>107</v>
      </c>
      <c r="E79" s="78"/>
      <c r="F79" s="78"/>
      <c r="G79" s="78"/>
      <c r="H79" s="78"/>
      <c r="I79" s="78"/>
      <c r="J79" s="120">
        <f>ROUND(J28*T79,2)</f>
        <v>0</v>
      </c>
      <c r="K79" s="78"/>
      <c r="L79" s="118"/>
      <c r="M79" s="78"/>
      <c r="N79" s="121" t="s">
        <v>42</v>
      </c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122" t="s">
        <v>108</v>
      </c>
      <c r="AZ79" s="78"/>
      <c r="BA79" s="78"/>
      <c r="BB79" s="78"/>
      <c r="BC79" s="78"/>
      <c r="BD79" s="78"/>
      <c r="BE79" s="123">
        <f t="shared" si="0"/>
        <v>0</v>
      </c>
      <c r="BF79" s="123">
        <f t="shared" si="1"/>
        <v>0</v>
      </c>
      <c r="BG79" s="123">
        <f t="shared" si="2"/>
        <v>0</v>
      </c>
      <c r="BH79" s="123">
        <f t="shared" si="3"/>
        <v>0</v>
      </c>
      <c r="BI79" s="123">
        <f t="shared" si="4"/>
        <v>0</v>
      </c>
      <c r="BJ79" s="122" t="s">
        <v>76</v>
      </c>
      <c r="BK79" s="78"/>
      <c r="BL79" s="78"/>
      <c r="BM79" s="78"/>
    </row>
    <row r="80" spans="2:65" s="1" customFormat="1">
      <c r="B80" s="29"/>
      <c r="I80" s="78"/>
      <c r="L80" s="29"/>
    </row>
    <row r="81" spans="2:12" s="1" customFormat="1" ht="29.25" customHeight="1">
      <c r="B81" s="29"/>
      <c r="C81" s="124" t="s">
        <v>109</v>
      </c>
      <c r="D81" s="90"/>
      <c r="E81" s="90"/>
      <c r="F81" s="90"/>
      <c r="G81" s="90"/>
      <c r="H81" s="90"/>
      <c r="I81" s="100"/>
      <c r="J81" s="125">
        <f>ROUND(J57+J73,2)</f>
        <v>0</v>
      </c>
      <c r="K81" s="90"/>
      <c r="L81" s="29"/>
    </row>
    <row r="82" spans="2:12" s="1" customFormat="1" ht="6.95" customHeight="1">
      <c r="B82" s="38"/>
      <c r="C82" s="39"/>
      <c r="D82" s="39"/>
      <c r="E82" s="39"/>
      <c r="F82" s="39"/>
      <c r="G82" s="39"/>
      <c r="H82" s="39"/>
      <c r="I82" s="97"/>
      <c r="J82" s="39"/>
      <c r="K82" s="39"/>
      <c r="L82" s="29"/>
    </row>
    <row r="86" spans="2:12" s="1" customFormat="1" ht="6.95" customHeight="1">
      <c r="B86" s="40"/>
      <c r="C86" s="41"/>
      <c r="D86" s="41"/>
      <c r="E86" s="41"/>
      <c r="F86" s="41"/>
      <c r="G86" s="41"/>
      <c r="H86" s="41"/>
      <c r="I86" s="98"/>
      <c r="J86" s="41"/>
      <c r="K86" s="41"/>
      <c r="L86" s="29"/>
    </row>
    <row r="87" spans="2:12" s="1" customFormat="1" ht="24.95" customHeight="1">
      <c r="B87" s="29"/>
      <c r="C87" s="19" t="s">
        <v>110</v>
      </c>
      <c r="I87" s="78"/>
      <c r="L87" s="29"/>
    </row>
    <row r="88" spans="2:12" s="1" customFormat="1" ht="6.95" customHeight="1">
      <c r="B88" s="29"/>
      <c r="I88" s="78"/>
      <c r="L88" s="29"/>
    </row>
    <row r="89" spans="2:12" s="1" customFormat="1" ht="12" customHeight="1">
      <c r="B89" s="29"/>
      <c r="C89" s="24" t="s">
        <v>15</v>
      </c>
      <c r="I89" s="78"/>
      <c r="L89" s="29"/>
    </row>
    <row r="90" spans="2:12" s="1" customFormat="1" ht="16.5" customHeight="1">
      <c r="B90" s="29"/>
      <c r="E90" s="225" t="str">
        <f>E7</f>
        <v>Bernartice - ulice Bechyňská STL Plynovod</v>
      </c>
      <c r="F90" s="224"/>
      <c r="G90" s="224"/>
      <c r="H90" s="224"/>
      <c r="I90" s="78"/>
      <c r="L90" s="29"/>
    </row>
    <row r="91" spans="2:12" s="1" customFormat="1" ht="6.95" customHeight="1">
      <c r="B91" s="29"/>
      <c r="I91" s="78"/>
      <c r="L91" s="29"/>
    </row>
    <row r="92" spans="2:12" s="1" customFormat="1" ht="12" customHeight="1">
      <c r="B92" s="29"/>
      <c r="C92" s="24" t="s">
        <v>19</v>
      </c>
      <c r="F92" s="15" t="str">
        <f>F10</f>
        <v>Bernartice</v>
      </c>
      <c r="I92" s="79" t="s">
        <v>21</v>
      </c>
      <c r="J92" s="45" t="str">
        <f>IF(J10="","",J10)</f>
        <v>9. 1. 2019</v>
      </c>
      <c r="L92" s="29"/>
    </row>
    <row r="93" spans="2:12" s="1" customFormat="1" ht="6.95" customHeight="1">
      <c r="B93" s="29"/>
      <c r="I93" s="78"/>
      <c r="L93" s="29"/>
    </row>
    <row r="94" spans="2:12" s="1" customFormat="1" ht="13.7" customHeight="1">
      <c r="B94" s="29"/>
      <c r="C94" s="24" t="s">
        <v>23</v>
      </c>
      <c r="F94" s="15" t="str">
        <f>E13</f>
        <v>Město Bernartice</v>
      </c>
      <c r="I94" s="79" t="s">
        <v>29</v>
      </c>
      <c r="J94" s="27" t="str">
        <f>E19</f>
        <v>PROJEKTOSTAV s.r.o.</v>
      </c>
      <c r="L94" s="29"/>
    </row>
    <row r="95" spans="2:12" s="1" customFormat="1" ht="24.95" customHeight="1">
      <c r="B95" s="29"/>
      <c r="C95" s="24" t="s">
        <v>27</v>
      </c>
      <c r="F95" s="15" t="str">
        <f>IF(E16="","",E16)</f>
        <v>Vyplň údaj</v>
      </c>
      <c r="I95" s="79" t="s">
        <v>34</v>
      </c>
      <c r="J95" s="27" t="str">
        <f>E22</f>
        <v>Jindřich  J u k l  tel.: 602558222</v>
      </c>
      <c r="L95" s="29"/>
    </row>
    <row r="96" spans="2:12" s="1" customFormat="1" ht="10.35" customHeight="1">
      <c r="B96" s="29"/>
      <c r="I96" s="78"/>
      <c r="L96" s="29"/>
    </row>
    <row r="97" spans="2:65" s="9" customFormat="1" ht="29.25" customHeight="1">
      <c r="B97" s="126"/>
      <c r="C97" s="127" t="s">
        <v>111</v>
      </c>
      <c r="D97" s="128" t="s">
        <v>56</v>
      </c>
      <c r="E97" s="128" t="s">
        <v>52</v>
      </c>
      <c r="F97" s="128" t="s">
        <v>53</v>
      </c>
      <c r="G97" s="128" t="s">
        <v>112</v>
      </c>
      <c r="H97" s="128" t="s">
        <v>113</v>
      </c>
      <c r="I97" s="129" t="s">
        <v>114</v>
      </c>
      <c r="J97" s="130" t="s">
        <v>84</v>
      </c>
      <c r="K97" s="131" t="s">
        <v>115</v>
      </c>
      <c r="L97" s="126"/>
      <c r="M97" s="52" t="s">
        <v>1</v>
      </c>
      <c r="N97" s="53" t="s">
        <v>41</v>
      </c>
      <c r="O97" s="53" t="s">
        <v>116</v>
      </c>
      <c r="P97" s="53" t="s">
        <v>117</v>
      </c>
      <c r="Q97" s="53" t="s">
        <v>118</v>
      </c>
      <c r="R97" s="53" t="s">
        <v>119</v>
      </c>
      <c r="S97" s="53" t="s">
        <v>120</v>
      </c>
      <c r="T97" s="54" t="s">
        <v>121</v>
      </c>
    </row>
    <row r="98" spans="2:65" s="1" customFormat="1" ht="22.9" customHeight="1">
      <c r="B98" s="29"/>
      <c r="C98" s="57" t="s">
        <v>122</v>
      </c>
      <c r="I98" s="78"/>
      <c r="J98" s="132">
        <f>BK98</f>
        <v>0</v>
      </c>
      <c r="L98" s="29"/>
      <c r="M98" s="55"/>
      <c r="N98" s="46"/>
      <c r="O98" s="46"/>
      <c r="P98" s="133">
        <f>P99+P205+P214+P217</f>
        <v>0</v>
      </c>
      <c r="Q98" s="46"/>
      <c r="R98" s="133">
        <f>R99+R205+R214+R217</f>
        <v>50.069430799999999</v>
      </c>
      <c r="S98" s="46"/>
      <c r="T98" s="134">
        <f>T99+T205+T214+T217</f>
        <v>0</v>
      </c>
      <c r="AT98" s="15" t="s">
        <v>70</v>
      </c>
      <c r="AU98" s="15" t="s">
        <v>86</v>
      </c>
      <c r="BK98" s="135">
        <f>BK99+BK205+BK214+BK217</f>
        <v>0</v>
      </c>
    </row>
    <row r="99" spans="2:65" s="10" customFormat="1" ht="25.9" customHeight="1">
      <c r="B99" s="136"/>
      <c r="D99" s="137" t="s">
        <v>70</v>
      </c>
      <c r="E99" s="138" t="s">
        <v>123</v>
      </c>
      <c r="F99" s="138" t="s">
        <v>124</v>
      </c>
      <c r="I99" s="139"/>
      <c r="J99" s="115">
        <f>BK99</f>
        <v>0</v>
      </c>
      <c r="L99" s="136"/>
      <c r="M99" s="140"/>
      <c r="N99" s="141"/>
      <c r="O99" s="141"/>
      <c r="P99" s="142">
        <f>P100+SUM(P101:P103)+P152+P162+P171+P201+P203</f>
        <v>0</v>
      </c>
      <c r="Q99" s="141"/>
      <c r="R99" s="142">
        <f>R100+SUM(R101:R103)+R152+R162+R171+R201+R203</f>
        <v>50.062585999999996</v>
      </c>
      <c r="S99" s="141"/>
      <c r="T99" s="143">
        <f>T100+SUM(T101:T103)+T152+T162+T171+T201+T203</f>
        <v>0</v>
      </c>
      <c r="AR99" s="137" t="s">
        <v>76</v>
      </c>
      <c r="AT99" s="144" t="s">
        <v>70</v>
      </c>
      <c r="AU99" s="144" t="s">
        <v>71</v>
      </c>
      <c r="AY99" s="137" t="s">
        <v>125</v>
      </c>
      <c r="BK99" s="145">
        <f>BK100+SUM(BK101:BK103)+BK152+BK162+BK171+BK201+BK203</f>
        <v>0</v>
      </c>
    </row>
    <row r="100" spans="2:65" s="1" customFormat="1" ht="16.5" customHeight="1">
      <c r="B100" s="118"/>
      <c r="C100" s="146" t="s">
        <v>76</v>
      </c>
      <c r="D100" s="146" t="s">
        <v>126</v>
      </c>
      <c r="E100" s="147" t="s">
        <v>127</v>
      </c>
      <c r="F100" s="148" t="s">
        <v>128</v>
      </c>
      <c r="G100" s="149" t="s">
        <v>1</v>
      </c>
      <c r="H100" s="150">
        <v>0</v>
      </c>
      <c r="I100" s="151"/>
      <c r="J100" s="152">
        <f>ROUND(I100*H100,2)</f>
        <v>0</v>
      </c>
      <c r="K100" s="148" t="s">
        <v>1</v>
      </c>
      <c r="L100" s="29"/>
      <c r="M100" s="153" t="s">
        <v>1</v>
      </c>
      <c r="N100" s="154" t="s">
        <v>42</v>
      </c>
      <c r="O100" s="48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5" t="s">
        <v>129</v>
      </c>
      <c r="AT100" s="15" t="s">
        <v>126</v>
      </c>
      <c r="AU100" s="15" t="s">
        <v>76</v>
      </c>
      <c r="AY100" s="15" t="s">
        <v>125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5" t="s">
        <v>76</v>
      </c>
      <c r="BK100" s="157">
        <f>ROUND(I100*H100,2)</f>
        <v>0</v>
      </c>
      <c r="BL100" s="15" t="s">
        <v>129</v>
      </c>
      <c r="BM100" s="15" t="s">
        <v>130</v>
      </c>
    </row>
    <row r="101" spans="2:65" s="11" customFormat="1">
      <c r="B101" s="158"/>
      <c r="D101" s="159" t="s">
        <v>131</v>
      </c>
      <c r="E101" s="160" t="s">
        <v>1</v>
      </c>
      <c r="F101" s="161" t="s">
        <v>132</v>
      </c>
      <c r="H101" s="160" t="s">
        <v>1</v>
      </c>
      <c r="I101" s="162"/>
      <c r="L101" s="158"/>
      <c r="M101" s="163"/>
      <c r="N101" s="164"/>
      <c r="O101" s="164"/>
      <c r="P101" s="164"/>
      <c r="Q101" s="164"/>
      <c r="R101" s="164"/>
      <c r="S101" s="164"/>
      <c r="T101" s="165"/>
      <c r="AT101" s="160" t="s">
        <v>131</v>
      </c>
      <c r="AU101" s="160" t="s">
        <v>76</v>
      </c>
      <c r="AV101" s="11" t="s">
        <v>76</v>
      </c>
      <c r="AW101" s="11" t="s">
        <v>33</v>
      </c>
      <c r="AX101" s="11" t="s">
        <v>71</v>
      </c>
      <c r="AY101" s="160" t="s">
        <v>125</v>
      </c>
    </row>
    <row r="102" spans="2:65" s="12" customFormat="1">
      <c r="B102" s="166"/>
      <c r="D102" s="159" t="s">
        <v>131</v>
      </c>
      <c r="E102" s="167" t="s">
        <v>1</v>
      </c>
      <c r="F102" s="168" t="s">
        <v>133</v>
      </c>
      <c r="H102" s="169">
        <v>0</v>
      </c>
      <c r="I102" s="170"/>
      <c r="L102" s="166"/>
      <c r="M102" s="171"/>
      <c r="N102" s="172"/>
      <c r="O102" s="172"/>
      <c r="P102" s="172"/>
      <c r="Q102" s="172"/>
      <c r="R102" s="172"/>
      <c r="S102" s="172"/>
      <c r="T102" s="173"/>
      <c r="AT102" s="167" t="s">
        <v>131</v>
      </c>
      <c r="AU102" s="167" t="s">
        <v>76</v>
      </c>
      <c r="AV102" s="12" t="s">
        <v>129</v>
      </c>
      <c r="AW102" s="12" t="s">
        <v>33</v>
      </c>
      <c r="AX102" s="12" t="s">
        <v>76</v>
      </c>
      <c r="AY102" s="167" t="s">
        <v>125</v>
      </c>
    </row>
    <row r="103" spans="2:65" s="10" customFormat="1" ht="22.9" customHeight="1">
      <c r="B103" s="136"/>
      <c r="D103" s="137" t="s">
        <v>70</v>
      </c>
      <c r="E103" s="174" t="s">
        <v>76</v>
      </c>
      <c r="F103" s="174" t="s">
        <v>134</v>
      </c>
      <c r="I103" s="139"/>
      <c r="J103" s="175">
        <f>BK103</f>
        <v>0</v>
      </c>
      <c r="L103" s="136"/>
      <c r="M103" s="140"/>
      <c r="N103" s="141"/>
      <c r="O103" s="141"/>
      <c r="P103" s="142">
        <f>SUM(P104:P151)</f>
        <v>0</v>
      </c>
      <c r="Q103" s="141"/>
      <c r="R103" s="142">
        <f>SUM(R104:R151)</f>
        <v>0.21468000000000001</v>
      </c>
      <c r="S103" s="141"/>
      <c r="T103" s="143">
        <f>SUM(T104:T151)</f>
        <v>0</v>
      </c>
      <c r="AR103" s="137" t="s">
        <v>76</v>
      </c>
      <c r="AT103" s="144" t="s">
        <v>70</v>
      </c>
      <c r="AU103" s="144" t="s">
        <v>76</v>
      </c>
      <c r="AY103" s="137" t="s">
        <v>125</v>
      </c>
      <c r="BK103" s="145">
        <f>SUM(BK104:BK151)</f>
        <v>0</v>
      </c>
    </row>
    <row r="104" spans="2:65" s="1" customFormat="1" ht="16.5" customHeight="1">
      <c r="B104" s="118"/>
      <c r="C104" s="146" t="s">
        <v>78</v>
      </c>
      <c r="D104" s="146" t="s">
        <v>126</v>
      </c>
      <c r="E104" s="147" t="s">
        <v>135</v>
      </c>
      <c r="F104" s="148" t="s">
        <v>136</v>
      </c>
      <c r="G104" s="149" t="s">
        <v>137</v>
      </c>
      <c r="H104" s="150">
        <v>4</v>
      </c>
      <c r="I104" s="151"/>
      <c r="J104" s="152">
        <f>ROUND(I104*H104,2)</f>
        <v>0</v>
      </c>
      <c r="K104" s="148" t="s">
        <v>138</v>
      </c>
      <c r="L104" s="29"/>
      <c r="M104" s="153" t="s">
        <v>1</v>
      </c>
      <c r="N104" s="154" t="s">
        <v>42</v>
      </c>
      <c r="O104" s="48"/>
      <c r="P104" s="155">
        <f>O104*H104</f>
        <v>0</v>
      </c>
      <c r="Q104" s="155">
        <v>3.6900000000000002E-2</v>
      </c>
      <c r="R104" s="155">
        <f>Q104*H104</f>
        <v>0.14760000000000001</v>
      </c>
      <c r="S104" s="155">
        <v>0</v>
      </c>
      <c r="T104" s="156">
        <f>S104*H104</f>
        <v>0</v>
      </c>
      <c r="AR104" s="15" t="s">
        <v>129</v>
      </c>
      <c r="AT104" s="15" t="s">
        <v>126</v>
      </c>
      <c r="AU104" s="15" t="s">
        <v>78</v>
      </c>
      <c r="AY104" s="15" t="s">
        <v>125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5" t="s">
        <v>76</v>
      </c>
      <c r="BK104" s="157">
        <f>ROUND(I104*H104,2)</f>
        <v>0</v>
      </c>
      <c r="BL104" s="15" t="s">
        <v>129</v>
      </c>
      <c r="BM104" s="15" t="s">
        <v>139</v>
      </c>
    </row>
    <row r="105" spans="2:65" s="13" customFormat="1">
      <c r="B105" s="176"/>
      <c r="D105" s="159" t="s">
        <v>131</v>
      </c>
      <c r="E105" s="177" t="s">
        <v>1</v>
      </c>
      <c r="F105" s="178" t="s">
        <v>140</v>
      </c>
      <c r="H105" s="179">
        <v>4</v>
      </c>
      <c r="I105" s="180"/>
      <c r="L105" s="176"/>
      <c r="M105" s="181"/>
      <c r="N105" s="182"/>
      <c r="O105" s="182"/>
      <c r="P105" s="182"/>
      <c r="Q105" s="182"/>
      <c r="R105" s="182"/>
      <c r="S105" s="182"/>
      <c r="T105" s="183"/>
      <c r="AT105" s="177" t="s">
        <v>131</v>
      </c>
      <c r="AU105" s="177" t="s">
        <v>78</v>
      </c>
      <c r="AV105" s="13" t="s">
        <v>78</v>
      </c>
      <c r="AW105" s="13" t="s">
        <v>33</v>
      </c>
      <c r="AX105" s="13" t="s">
        <v>76</v>
      </c>
      <c r="AY105" s="177" t="s">
        <v>125</v>
      </c>
    </row>
    <row r="106" spans="2:65" s="1" customFormat="1" ht="16.5" customHeight="1">
      <c r="B106" s="118"/>
      <c r="C106" s="146" t="s">
        <v>141</v>
      </c>
      <c r="D106" s="146" t="s">
        <v>126</v>
      </c>
      <c r="E106" s="147" t="s">
        <v>142</v>
      </c>
      <c r="F106" s="148" t="s">
        <v>143</v>
      </c>
      <c r="G106" s="149" t="s">
        <v>144</v>
      </c>
      <c r="H106" s="150">
        <v>6</v>
      </c>
      <c r="I106" s="151"/>
      <c r="J106" s="152">
        <f>ROUND(I106*H106,2)</f>
        <v>0</v>
      </c>
      <c r="K106" s="148" t="s">
        <v>138</v>
      </c>
      <c r="L106" s="29"/>
      <c r="M106" s="153" t="s">
        <v>1</v>
      </c>
      <c r="N106" s="154" t="s">
        <v>42</v>
      </c>
      <c r="O106" s="48"/>
      <c r="P106" s="155">
        <f>O106*H106</f>
        <v>0</v>
      </c>
      <c r="Q106" s="155">
        <v>6.4999999999999997E-4</v>
      </c>
      <c r="R106" s="155">
        <f>Q106*H106</f>
        <v>3.8999999999999998E-3</v>
      </c>
      <c r="S106" s="155">
        <v>0</v>
      </c>
      <c r="T106" s="156">
        <f>S106*H106</f>
        <v>0</v>
      </c>
      <c r="AR106" s="15" t="s">
        <v>129</v>
      </c>
      <c r="AT106" s="15" t="s">
        <v>126</v>
      </c>
      <c r="AU106" s="15" t="s">
        <v>78</v>
      </c>
      <c r="AY106" s="15" t="s">
        <v>125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15" t="s">
        <v>76</v>
      </c>
      <c r="BK106" s="157">
        <f>ROUND(I106*H106,2)</f>
        <v>0</v>
      </c>
      <c r="BL106" s="15" t="s">
        <v>129</v>
      </c>
      <c r="BM106" s="15" t="s">
        <v>145</v>
      </c>
    </row>
    <row r="107" spans="2:65" s="1" customFormat="1" ht="16.5" customHeight="1">
      <c r="B107" s="118"/>
      <c r="C107" s="146" t="s">
        <v>129</v>
      </c>
      <c r="D107" s="146" t="s">
        <v>126</v>
      </c>
      <c r="E107" s="147" t="s">
        <v>146</v>
      </c>
      <c r="F107" s="148" t="s">
        <v>147</v>
      </c>
      <c r="G107" s="149" t="s">
        <v>144</v>
      </c>
      <c r="H107" s="150">
        <v>6</v>
      </c>
      <c r="I107" s="151"/>
      <c r="J107" s="152">
        <f>ROUND(I107*H107,2)</f>
        <v>0</v>
      </c>
      <c r="K107" s="148" t="s">
        <v>138</v>
      </c>
      <c r="L107" s="29"/>
      <c r="M107" s="153" t="s">
        <v>1</v>
      </c>
      <c r="N107" s="154" t="s">
        <v>42</v>
      </c>
      <c r="O107" s="48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5" t="s">
        <v>129</v>
      </c>
      <c r="AT107" s="15" t="s">
        <v>126</v>
      </c>
      <c r="AU107" s="15" t="s">
        <v>78</v>
      </c>
      <c r="AY107" s="15" t="s">
        <v>125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5" t="s">
        <v>76</v>
      </c>
      <c r="BK107" s="157">
        <f>ROUND(I107*H107,2)</f>
        <v>0</v>
      </c>
      <c r="BL107" s="15" t="s">
        <v>129</v>
      </c>
      <c r="BM107" s="15" t="s">
        <v>148</v>
      </c>
    </row>
    <row r="108" spans="2:65" s="1" customFormat="1" ht="16.5" customHeight="1">
      <c r="B108" s="118"/>
      <c r="C108" s="146" t="s">
        <v>149</v>
      </c>
      <c r="D108" s="146" t="s">
        <v>126</v>
      </c>
      <c r="E108" s="147" t="s">
        <v>150</v>
      </c>
      <c r="F108" s="148" t="s">
        <v>151</v>
      </c>
      <c r="G108" s="149" t="s">
        <v>137</v>
      </c>
      <c r="H108" s="150">
        <v>300</v>
      </c>
      <c r="I108" s="151"/>
      <c r="J108" s="152">
        <f>ROUND(I108*H108,2)</f>
        <v>0</v>
      </c>
      <c r="K108" s="148" t="s">
        <v>138</v>
      </c>
      <c r="L108" s="29"/>
      <c r="M108" s="153" t="s">
        <v>1</v>
      </c>
      <c r="N108" s="154" t="s">
        <v>42</v>
      </c>
      <c r="O108" s="48"/>
      <c r="P108" s="155">
        <f>O108*H108</f>
        <v>0</v>
      </c>
      <c r="Q108" s="155">
        <v>1.3999999999999999E-4</v>
      </c>
      <c r="R108" s="155">
        <f>Q108*H108</f>
        <v>4.1999999999999996E-2</v>
      </c>
      <c r="S108" s="155">
        <v>0</v>
      </c>
      <c r="T108" s="156">
        <f>S108*H108</f>
        <v>0</v>
      </c>
      <c r="AR108" s="15" t="s">
        <v>129</v>
      </c>
      <c r="AT108" s="15" t="s">
        <v>126</v>
      </c>
      <c r="AU108" s="15" t="s">
        <v>78</v>
      </c>
      <c r="AY108" s="15" t="s">
        <v>125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5" t="s">
        <v>76</v>
      </c>
      <c r="BK108" s="157">
        <f>ROUND(I108*H108,2)</f>
        <v>0</v>
      </c>
      <c r="BL108" s="15" t="s">
        <v>129</v>
      </c>
      <c r="BM108" s="15" t="s">
        <v>152</v>
      </c>
    </row>
    <row r="109" spans="2:65" s="13" customFormat="1">
      <c r="B109" s="176"/>
      <c r="D109" s="159" t="s">
        <v>131</v>
      </c>
      <c r="E109" s="177" t="s">
        <v>1</v>
      </c>
      <c r="F109" s="178" t="s">
        <v>153</v>
      </c>
      <c r="H109" s="179">
        <v>300</v>
      </c>
      <c r="I109" s="180"/>
      <c r="L109" s="176"/>
      <c r="M109" s="181"/>
      <c r="N109" s="182"/>
      <c r="O109" s="182"/>
      <c r="P109" s="182"/>
      <c r="Q109" s="182"/>
      <c r="R109" s="182"/>
      <c r="S109" s="182"/>
      <c r="T109" s="183"/>
      <c r="AT109" s="177" t="s">
        <v>131</v>
      </c>
      <c r="AU109" s="177" t="s">
        <v>78</v>
      </c>
      <c r="AV109" s="13" t="s">
        <v>78</v>
      </c>
      <c r="AW109" s="13" t="s">
        <v>33</v>
      </c>
      <c r="AX109" s="13" t="s">
        <v>76</v>
      </c>
      <c r="AY109" s="177" t="s">
        <v>125</v>
      </c>
    </row>
    <row r="110" spans="2:65" s="1" customFormat="1" ht="16.5" customHeight="1">
      <c r="B110" s="118"/>
      <c r="C110" s="146" t="s">
        <v>154</v>
      </c>
      <c r="D110" s="146" t="s">
        <v>126</v>
      </c>
      <c r="E110" s="147" t="s">
        <v>155</v>
      </c>
      <c r="F110" s="148" t="s">
        <v>156</v>
      </c>
      <c r="G110" s="149" t="s">
        <v>137</v>
      </c>
      <c r="H110" s="150">
        <v>300</v>
      </c>
      <c r="I110" s="151"/>
      <c r="J110" s="152">
        <f>ROUND(I110*H110,2)</f>
        <v>0</v>
      </c>
      <c r="K110" s="148" t="s">
        <v>138</v>
      </c>
      <c r="L110" s="29"/>
      <c r="M110" s="153" t="s">
        <v>1</v>
      </c>
      <c r="N110" s="154" t="s">
        <v>42</v>
      </c>
      <c r="O110" s="48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15" t="s">
        <v>129</v>
      </c>
      <c r="AT110" s="15" t="s">
        <v>126</v>
      </c>
      <c r="AU110" s="15" t="s">
        <v>78</v>
      </c>
      <c r="AY110" s="15" t="s">
        <v>125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5" t="s">
        <v>76</v>
      </c>
      <c r="BK110" s="157">
        <f>ROUND(I110*H110,2)</f>
        <v>0</v>
      </c>
      <c r="BL110" s="15" t="s">
        <v>129</v>
      </c>
      <c r="BM110" s="15" t="s">
        <v>157</v>
      </c>
    </row>
    <row r="111" spans="2:65" s="1" customFormat="1" ht="16.5" customHeight="1">
      <c r="B111" s="118"/>
      <c r="C111" s="146" t="s">
        <v>158</v>
      </c>
      <c r="D111" s="146" t="s">
        <v>126</v>
      </c>
      <c r="E111" s="147" t="s">
        <v>159</v>
      </c>
      <c r="F111" s="148" t="s">
        <v>160</v>
      </c>
      <c r="G111" s="149" t="s">
        <v>161</v>
      </c>
      <c r="H111" s="150">
        <v>9.9</v>
      </c>
      <c r="I111" s="151"/>
      <c r="J111" s="152">
        <f>ROUND(I111*H111,2)</f>
        <v>0</v>
      </c>
      <c r="K111" s="148" t="s">
        <v>138</v>
      </c>
      <c r="L111" s="29"/>
      <c r="M111" s="153" t="s">
        <v>1</v>
      </c>
      <c r="N111" s="154" t="s">
        <v>42</v>
      </c>
      <c r="O111" s="48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5" t="s">
        <v>129</v>
      </c>
      <c r="AT111" s="15" t="s">
        <v>126</v>
      </c>
      <c r="AU111" s="15" t="s">
        <v>78</v>
      </c>
      <c r="AY111" s="15" t="s">
        <v>125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5" t="s">
        <v>76</v>
      </c>
      <c r="BK111" s="157">
        <f>ROUND(I111*H111,2)</f>
        <v>0</v>
      </c>
      <c r="BL111" s="15" t="s">
        <v>129</v>
      </c>
      <c r="BM111" s="15" t="s">
        <v>162</v>
      </c>
    </row>
    <row r="112" spans="2:65" s="11" customFormat="1">
      <c r="B112" s="158"/>
      <c r="D112" s="159" t="s">
        <v>131</v>
      </c>
      <c r="E112" s="160" t="s">
        <v>1</v>
      </c>
      <c r="F112" s="161" t="s">
        <v>163</v>
      </c>
      <c r="H112" s="160" t="s">
        <v>1</v>
      </c>
      <c r="I112" s="162"/>
      <c r="L112" s="158"/>
      <c r="M112" s="163"/>
      <c r="N112" s="164"/>
      <c r="O112" s="164"/>
      <c r="P112" s="164"/>
      <c r="Q112" s="164"/>
      <c r="R112" s="164"/>
      <c r="S112" s="164"/>
      <c r="T112" s="165"/>
      <c r="AT112" s="160" t="s">
        <v>131</v>
      </c>
      <c r="AU112" s="160" t="s">
        <v>78</v>
      </c>
      <c r="AV112" s="11" t="s">
        <v>76</v>
      </c>
      <c r="AW112" s="11" t="s">
        <v>33</v>
      </c>
      <c r="AX112" s="11" t="s">
        <v>71</v>
      </c>
      <c r="AY112" s="160" t="s">
        <v>125</v>
      </c>
    </row>
    <row r="113" spans="2:65" s="13" customFormat="1">
      <c r="B113" s="176"/>
      <c r="D113" s="159" t="s">
        <v>131</v>
      </c>
      <c r="E113" s="177" t="s">
        <v>1</v>
      </c>
      <c r="F113" s="178" t="s">
        <v>164</v>
      </c>
      <c r="H113" s="179">
        <v>3.3</v>
      </c>
      <c r="I113" s="180"/>
      <c r="L113" s="176"/>
      <c r="M113" s="181"/>
      <c r="N113" s="182"/>
      <c r="O113" s="182"/>
      <c r="P113" s="182"/>
      <c r="Q113" s="182"/>
      <c r="R113" s="182"/>
      <c r="S113" s="182"/>
      <c r="T113" s="183"/>
      <c r="AT113" s="177" t="s">
        <v>131</v>
      </c>
      <c r="AU113" s="177" t="s">
        <v>78</v>
      </c>
      <c r="AV113" s="13" t="s">
        <v>78</v>
      </c>
      <c r="AW113" s="13" t="s">
        <v>33</v>
      </c>
      <c r="AX113" s="13" t="s">
        <v>71</v>
      </c>
      <c r="AY113" s="177" t="s">
        <v>125</v>
      </c>
    </row>
    <row r="114" spans="2:65" s="13" customFormat="1">
      <c r="B114" s="176"/>
      <c r="D114" s="159" t="s">
        <v>131</v>
      </c>
      <c r="E114" s="177" t="s">
        <v>1</v>
      </c>
      <c r="F114" s="178" t="s">
        <v>165</v>
      </c>
      <c r="H114" s="179">
        <v>6.6</v>
      </c>
      <c r="I114" s="180"/>
      <c r="L114" s="176"/>
      <c r="M114" s="181"/>
      <c r="N114" s="182"/>
      <c r="O114" s="182"/>
      <c r="P114" s="182"/>
      <c r="Q114" s="182"/>
      <c r="R114" s="182"/>
      <c r="S114" s="182"/>
      <c r="T114" s="183"/>
      <c r="AT114" s="177" t="s">
        <v>131</v>
      </c>
      <c r="AU114" s="177" t="s">
        <v>78</v>
      </c>
      <c r="AV114" s="13" t="s">
        <v>78</v>
      </c>
      <c r="AW114" s="13" t="s">
        <v>33</v>
      </c>
      <c r="AX114" s="13" t="s">
        <v>71</v>
      </c>
      <c r="AY114" s="177" t="s">
        <v>125</v>
      </c>
    </row>
    <row r="115" spans="2:65" s="12" customFormat="1">
      <c r="B115" s="166"/>
      <c r="D115" s="159" t="s">
        <v>131</v>
      </c>
      <c r="E115" s="167" t="s">
        <v>1</v>
      </c>
      <c r="F115" s="168" t="s">
        <v>133</v>
      </c>
      <c r="H115" s="169">
        <v>9.8999999999999986</v>
      </c>
      <c r="I115" s="170"/>
      <c r="L115" s="166"/>
      <c r="M115" s="171"/>
      <c r="N115" s="172"/>
      <c r="O115" s="172"/>
      <c r="P115" s="172"/>
      <c r="Q115" s="172"/>
      <c r="R115" s="172"/>
      <c r="S115" s="172"/>
      <c r="T115" s="173"/>
      <c r="AT115" s="167" t="s">
        <v>131</v>
      </c>
      <c r="AU115" s="167" t="s">
        <v>78</v>
      </c>
      <c r="AV115" s="12" t="s">
        <v>129</v>
      </c>
      <c r="AW115" s="12" t="s">
        <v>33</v>
      </c>
      <c r="AX115" s="12" t="s">
        <v>76</v>
      </c>
      <c r="AY115" s="167" t="s">
        <v>125</v>
      </c>
    </row>
    <row r="116" spans="2:65" s="1" customFormat="1" ht="16.5" customHeight="1">
      <c r="B116" s="118"/>
      <c r="C116" s="146" t="s">
        <v>166</v>
      </c>
      <c r="D116" s="146" t="s">
        <v>126</v>
      </c>
      <c r="E116" s="147" t="s">
        <v>167</v>
      </c>
      <c r="F116" s="148" t="s">
        <v>168</v>
      </c>
      <c r="G116" s="149" t="s">
        <v>161</v>
      </c>
      <c r="H116" s="150">
        <v>9.9</v>
      </c>
      <c r="I116" s="151"/>
      <c r="J116" s="152">
        <f>ROUND(I116*H116,2)</f>
        <v>0</v>
      </c>
      <c r="K116" s="148" t="s">
        <v>138</v>
      </c>
      <c r="L116" s="29"/>
      <c r="M116" s="153" t="s">
        <v>1</v>
      </c>
      <c r="N116" s="154" t="s">
        <v>42</v>
      </c>
      <c r="O116" s="48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5" t="s">
        <v>129</v>
      </c>
      <c r="AT116" s="15" t="s">
        <v>126</v>
      </c>
      <c r="AU116" s="15" t="s">
        <v>78</v>
      </c>
      <c r="AY116" s="15" t="s">
        <v>125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5" t="s">
        <v>76</v>
      </c>
      <c r="BK116" s="157">
        <f>ROUND(I116*H116,2)</f>
        <v>0</v>
      </c>
      <c r="BL116" s="15" t="s">
        <v>129</v>
      </c>
      <c r="BM116" s="15" t="s">
        <v>169</v>
      </c>
    </row>
    <row r="117" spans="2:65" s="1" customFormat="1" ht="16.5" customHeight="1">
      <c r="B117" s="118"/>
      <c r="C117" s="146" t="s">
        <v>170</v>
      </c>
      <c r="D117" s="146" t="s">
        <v>126</v>
      </c>
      <c r="E117" s="147" t="s">
        <v>171</v>
      </c>
      <c r="F117" s="148" t="s">
        <v>172</v>
      </c>
      <c r="G117" s="149" t="s">
        <v>161</v>
      </c>
      <c r="H117" s="150">
        <v>60.64</v>
      </c>
      <c r="I117" s="151"/>
      <c r="J117" s="152">
        <f>ROUND(I117*H117,2)</f>
        <v>0</v>
      </c>
      <c r="K117" s="148" t="s">
        <v>138</v>
      </c>
      <c r="L117" s="29"/>
      <c r="M117" s="153" t="s">
        <v>1</v>
      </c>
      <c r="N117" s="154" t="s">
        <v>42</v>
      </c>
      <c r="O117" s="48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AR117" s="15" t="s">
        <v>129</v>
      </c>
      <c r="AT117" s="15" t="s">
        <v>126</v>
      </c>
      <c r="AU117" s="15" t="s">
        <v>78</v>
      </c>
      <c r="AY117" s="15" t="s">
        <v>125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5" t="s">
        <v>76</v>
      </c>
      <c r="BK117" s="157">
        <f>ROUND(I117*H117,2)</f>
        <v>0</v>
      </c>
      <c r="BL117" s="15" t="s">
        <v>129</v>
      </c>
      <c r="BM117" s="15" t="s">
        <v>173</v>
      </c>
    </row>
    <row r="118" spans="2:65" s="13" customFormat="1">
      <c r="B118" s="176"/>
      <c r="D118" s="159" t="s">
        <v>131</v>
      </c>
      <c r="E118" s="177" t="s">
        <v>1</v>
      </c>
      <c r="F118" s="178" t="s">
        <v>174</v>
      </c>
      <c r="H118" s="179">
        <v>56.92</v>
      </c>
      <c r="I118" s="180"/>
      <c r="L118" s="176"/>
      <c r="M118" s="181"/>
      <c r="N118" s="182"/>
      <c r="O118" s="182"/>
      <c r="P118" s="182"/>
      <c r="Q118" s="182"/>
      <c r="R118" s="182"/>
      <c r="S118" s="182"/>
      <c r="T118" s="183"/>
      <c r="AT118" s="177" t="s">
        <v>131</v>
      </c>
      <c r="AU118" s="177" t="s">
        <v>78</v>
      </c>
      <c r="AV118" s="13" t="s">
        <v>78</v>
      </c>
      <c r="AW118" s="13" t="s">
        <v>33</v>
      </c>
      <c r="AX118" s="13" t="s">
        <v>71</v>
      </c>
      <c r="AY118" s="177" t="s">
        <v>125</v>
      </c>
    </row>
    <row r="119" spans="2:65" s="11" customFormat="1">
      <c r="B119" s="158"/>
      <c r="D119" s="159" t="s">
        <v>131</v>
      </c>
      <c r="E119" s="160" t="s">
        <v>1</v>
      </c>
      <c r="F119" s="161" t="s">
        <v>175</v>
      </c>
      <c r="H119" s="160" t="s">
        <v>1</v>
      </c>
      <c r="I119" s="162"/>
      <c r="L119" s="158"/>
      <c r="M119" s="163"/>
      <c r="N119" s="164"/>
      <c r="O119" s="164"/>
      <c r="P119" s="164"/>
      <c r="Q119" s="164"/>
      <c r="R119" s="164"/>
      <c r="S119" s="164"/>
      <c r="T119" s="165"/>
      <c r="AT119" s="160" t="s">
        <v>131</v>
      </c>
      <c r="AU119" s="160" t="s">
        <v>78</v>
      </c>
      <c r="AV119" s="11" t="s">
        <v>76</v>
      </c>
      <c r="AW119" s="11" t="s">
        <v>33</v>
      </c>
      <c r="AX119" s="11" t="s">
        <v>71</v>
      </c>
      <c r="AY119" s="160" t="s">
        <v>125</v>
      </c>
    </row>
    <row r="120" spans="2:65" s="13" customFormat="1">
      <c r="B120" s="176"/>
      <c r="D120" s="159" t="s">
        <v>131</v>
      </c>
      <c r="E120" s="177" t="s">
        <v>1</v>
      </c>
      <c r="F120" s="178" t="s">
        <v>176</v>
      </c>
      <c r="H120" s="179">
        <v>3.72</v>
      </c>
      <c r="I120" s="180"/>
      <c r="L120" s="176"/>
      <c r="M120" s="181"/>
      <c r="N120" s="182"/>
      <c r="O120" s="182"/>
      <c r="P120" s="182"/>
      <c r="Q120" s="182"/>
      <c r="R120" s="182"/>
      <c r="S120" s="182"/>
      <c r="T120" s="183"/>
      <c r="AT120" s="177" t="s">
        <v>131</v>
      </c>
      <c r="AU120" s="177" t="s">
        <v>78</v>
      </c>
      <c r="AV120" s="13" t="s">
        <v>78</v>
      </c>
      <c r="AW120" s="13" t="s">
        <v>33</v>
      </c>
      <c r="AX120" s="13" t="s">
        <v>71</v>
      </c>
      <c r="AY120" s="177" t="s">
        <v>125</v>
      </c>
    </row>
    <row r="121" spans="2:65" s="12" customFormat="1">
      <c r="B121" s="166"/>
      <c r="D121" s="159" t="s">
        <v>131</v>
      </c>
      <c r="E121" s="167" t="s">
        <v>1</v>
      </c>
      <c r="F121" s="168" t="s">
        <v>133</v>
      </c>
      <c r="H121" s="169">
        <v>60.64</v>
      </c>
      <c r="I121" s="170"/>
      <c r="L121" s="166"/>
      <c r="M121" s="171"/>
      <c r="N121" s="172"/>
      <c r="O121" s="172"/>
      <c r="P121" s="172"/>
      <c r="Q121" s="172"/>
      <c r="R121" s="172"/>
      <c r="S121" s="172"/>
      <c r="T121" s="173"/>
      <c r="AT121" s="167" t="s">
        <v>131</v>
      </c>
      <c r="AU121" s="167" t="s">
        <v>78</v>
      </c>
      <c r="AV121" s="12" t="s">
        <v>129</v>
      </c>
      <c r="AW121" s="12" t="s">
        <v>33</v>
      </c>
      <c r="AX121" s="12" t="s">
        <v>76</v>
      </c>
      <c r="AY121" s="167" t="s">
        <v>125</v>
      </c>
    </row>
    <row r="122" spans="2:65" s="1" customFormat="1" ht="16.5" customHeight="1">
      <c r="B122" s="118"/>
      <c r="C122" s="146" t="s">
        <v>177</v>
      </c>
      <c r="D122" s="146" t="s">
        <v>126</v>
      </c>
      <c r="E122" s="147" t="s">
        <v>178</v>
      </c>
      <c r="F122" s="148" t="s">
        <v>179</v>
      </c>
      <c r="G122" s="149" t="s">
        <v>161</v>
      </c>
      <c r="H122" s="150">
        <v>60.64</v>
      </c>
      <c r="I122" s="151"/>
      <c r="J122" s="152">
        <f>ROUND(I122*H122,2)</f>
        <v>0</v>
      </c>
      <c r="K122" s="148" t="s">
        <v>138</v>
      </c>
      <c r="L122" s="29"/>
      <c r="M122" s="153" t="s">
        <v>1</v>
      </c>
      <c r="N122" s="154" t="s">
        <v>42</v>
      </c>
      <c r="O122" s="48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AR122" s="15" t="s">
        <v>129</v>
      </c>
      <c r="AT122" s="15" t="s">
        <v>126</v>
      </c>
      <c r="AU122" s="15" t="s">
        <v>78</v>
      </c>
      <c r="AY122" s="15" t="s">
        <v>125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5" t="s">
        <v>76</v>
      </c>
      <c r="BK122" s="157">
        <f>ROUND(I122*H122,2)</f>
        <v>0</v>
      </c>
      <c r="BL122" s="15" t="s">
        <v>129</v>
      </c>
      <c r="BM122" s="15" t="s">
        <v>180</v>
      </c>
    </row>
    <row r="123" spans="2:65" s="1" customFormat="1" ht="16.5" customHeight="1">
      <c r="B123" s="118"/>
      <c r="C123" s="146" t="s">
        <v>181</v>
      </c>
      <c r="D123" s="146" t="s">
        <v>126</v>
      </c>
      <c r="E123" s="147" t="s">
        <v>182</v>
      </c>
      <c r="F123" s="148" t="s">
        <v>183</v>
      </c>
      <c r="G123" s="149" t="s">
        <v>137</v>
      </c>
      <c r="H123" s="150">
        <v>29</v>
      </c>
      <c r="I123" s="151"/>
      <c r="J123" s="152">
        <f>ROUND(I123*H123,2)</f>
        <v>0</v>
      </c>
      <c r="K123" s="148" t="s">
        <v>138</v>
      </c>
      <c r="L123" s="29"/>
      <c r="M123" s="153" t="s">
        <v>1</v>
      </c>
      <c r="N123" s="154" t="s">
        <v>42</v>
      </c>
      <c r="O123" s="48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AR123" s="15" t="s">
        <v>129</v>
      </c>
      <c r="AT123" s="15" t="s">
        <v>126</v>
      </c>
      <c r="AU123" s="15" t="s">
        <v>78</v>
      </c>
      <c r="AY123" s="15" t="s">
        <v>125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5" t="s">
        <v>76</v>
      </c>
      <c r="BK123" s="157">
        <f>ROUND(I123*H123,2)</f>
        <v>0</v>
      </c>
      <c r="BL123" s="15" t="s">
        <v>129</v>
      </c>
      <c r="BM123" s="15" t="s">
        <v>184</v>
      </c>
    </row>
    <row r="124" spans="2:65" s="13" customFormat="1">
      <c r="B124" s="176"/>
      <c r="D124" s="159" t="s">
        <v>131</v>
      </c>
      <c r="E124" s="177" t="s">
        <v>1</v>
      </c>
      <c r="F124" s="178" t="s">
        <v>185</v>
      </c>
      <c r="H124" s="179">
        <v>29</v>
      </c>
      <c r="I124" s="180"/>
      <c r="L124" s="176"/>
      <c r="M124" s="181"/>
      <c r="N124" s="182"/>
      <c r="O124" s="182"/>
      <c r="P124" s="182"/>
      <c r="Q124" s="182"/>
      <c r="R124" s="182"/>
      <c r="S124" s="182"/>
      <c r="T124" s="183"/>
      <c r="AT124" s="177" t="s">
        <v>131</v>
      </c>
      <c r="AU124" s="177" t="s">
        <v>78</v>
      </c>
      <c r="AV124" s="13" t="s">
        <v>78</v>
      </c>
      <c r="AW124" s="13" t="s">
        <v>33</v>
      </c>
      <c r="AX124" s="13" t="s">
        <v>76</v>
      </c>
      <c r="AY124" s="177" t="s">
        <v>125</v>
      </c>
    </row>
    <row r="125" spans="2:65" s="1" customFormat="1" ht="16.5" customHeight="1">
      <c r="B125" s="118"/>
      <c r="C125" s="146" t="s">
        <v>186</v>
      </c>
      <c r="D125" s="146" t="s">
        <v>126</v>
      </c>
      <c r="E125" s="147" t="s">
        <v>187</v>
      </c>
      <c r="F125" s="148" t="s">
        <v>188</v>
      </c>
      <c r="G125" s="149" t="s">
        <v>137</v>
      </c>
      <c r="H125" s="150">
        <v>7.3</v>
      </c>
      <c r="I125" s="151"/>
      <c r="J125" s="152">
        <f>ROUND(I125*H125,2)</f>
        <v>0</v>
      </c>
      <c r="K125" s="148" t="s">
        <v>138</v>
      </c>
      <c r="L125" s="29"/>
      <c r="M125" s="153" t="s">
        <v>1</v>
      </c>
      <c r="N125" s="154" t="s">
        <v>42</v>
      </c>
      <c r="O125" s="48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AR125" s="15" t="s">
        <v>129</v>
      </c>
      <c r="AT125" s="15" t="s">
        <v>126</v>
      </c>
      <c r="AU125" s="15" t="s">
        <v>78</v>
      </c>
      <c r="AY125" s="15" t="s">
        <v>125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5" t="s">
        <v>76</v>
      </c>
      <c r="BK125" s="157">
        <f>ROUND(I125*H125,2)</f>
        <v>0</v>
      </c>
      <c r="BL125" s="15" t="s">
        <v>129</v>
      </c>
      <c r="BM125" s="15" t="s">
        <v>189</v>
      </c>
    </row>
    <row r="126" spans="2:65" s="1" customFormat="1" ht="16.5" customHeight="1">
      <c r="B126" s="118"/>
      <c r="C126" s="184" t="s">
        <v>190</v>
      </c>
      <c r="D126" s="184" t="s">
        <v>191</v>
      </c>
      <c r="E126" s="185" t="s">
        <v>192</v>
      </c>
      <c r="F126" s="186" t="s">
        <v>193</v>
      </c>
      <c r="G126" s="187" t="s">
        <v>137</v>
      </c>
      <c r="H126" s="188">
        <v>30</v>
      </c>
      <c r="I126" s="189"/>
      <c r="J126" s="190">
        <f>ROUND(I126*H126,2)</f>
        <v>0</v>
      </c>
      <c r="K126" s="186" t="s">
        <v>138</v>
      </c>
      <c r="L126" s="191"/>
      <c r="M126" s="192" t="s">
        <v>1</v>
      </c>
      <c r="N126" s="193" t="s">
        <v>42</v>
      </c>
      <c r="O126" s="48"/>
      <c r="P126" s="155">
        <f>O126*H126</f>
        <v>0</v>
      </c>
      <c r="Q126" s="155">
        <v>4.4999999999999999E-4</v>
      </c>
      <c r="R126" s="155">
        <f>Q126*H126</f>
        <v>1.35E-2</v>
      </c>
      <c r="S126" s="155">
        <v>0</v>
      </c>
      <c r="T126" s="156">
        <f>S126*H126</f>
        <v>0</v>
      </c>
      <c r="AR126" s="15" t="s">
        <v>166</v>
      </c>
      <c r="AT126" s="15" t="s">
        <v>191</v>
      </c>
      <c r="AU126" s="15" t="s">
        <v>78</v>
      </c>
      <c r="AY126" s="15" t="s">
        <v>125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5" t="s">
        <v>76</v>
      </c>
      <c r="BK126" s="157">
        <f>ROUND(I126*H126,2)</f>
        <v>0</v>
      </c>
      <c r="BL126" s="15" t="s">
        <v>129</v>
      </c>
      <c r="BM126" s="15" t="s">
        <v>194</v>
      </c>
    </row>
    <row r="127" spans="2:65" s="1" customFormat="1" ht="16.5" customHeight="1">
      <c r="B127" s="118"/>
      <c r="C127" s="184" t="s">
        <v>195</v>
      </c>
      <c r="D127" s="184" t="s">
        <v>191</v>
      </c>
      <c r="E127" s="185" t="s">
        <v>196</v>
      </c>
      <c r="F127" s="186" t="s">
        <v>197</v>
      </c>
      <c r="G127" s="187" t="s">
        <v>137</v>
      </c>
      <c r="H127" s="188">
        <v>8</v>
      </c>
      <c r="I127" s="189"/>
      <c r="J127" s="190">
        <f>ROUND(I127*H127,2)</f>
        <v>0</v>
      </c>
      <c r="K127" s="186" t="s">
        <v>138</v>
      </c>
      <c r="L127" s="191"/>
      <c r="M127" s="192" t="s">
        <v>1</v>
      </c>
      <c r="N127" s="193" t="s">
        <v>42</v>
      </c>
      <c r="O127" s="48"/>
      <c r="P127" s="155">
        <f>O127*H127</f>
        <v>0</v>
      </c>
      <c r="Q127" s="155">
        <v>9.6000000000000002E-4</v>
      </c>
      <c r="R127" s="155">
        <f>Q127*H127</f>
        <v>7.6800000000000002E-3</v>
      </c>
      <c r="S127" s="155">
        <v>0</v>
      </c>
      <c r="T127" s="156">
        <f>S127*H127</f>
        <v>0</v>
      </c>
      <c r="AR127" s="15" t="s">
        <v>166</v>
      </c>
      <c r="AT127" s="15" t="s">
        <v>191</v>
      </c>
      <c r="AU127" s="15" t="s">
        <v>78</v>
      </c>
      <c r="AY127" s="15" t="s">
        <v>125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5" t="s">
        <v>76</v>
      </c>
      <c r="BK127" s="157">
        <f>ROUND(I127*H127,2)</f>
        <v>0</v>
      </c>
      <c r="BL127" s="15" t="s">
        <v>129</v>
      </c>
      <c r="BM127" s="15" t="s">
        <v>198</v>
      </c>
    </row>
    <row r="128" spans="2:65" s="1" customFormat="1" ht="16.5" customHeight="1">
      <c r="B128" s="118"/>
      <c r="C128" s="146" t="s">
        <v>8</v>
      </c>
      <c r="D128" s="146" t="s">
        <v>126</v>
      </c>
      <c r="E128" s="147" t="s">
        <v>199</v>
      </c>
      <c r="F128" s="148" t="s">
        <v>200</v>
      </c>
      <c r="G128" s="149" t="s">
        <v>161</v>
      </c>
      <c r="H128" s="150">
        <v>70.540000000000006</v>
      </c>
      <c r="I128" s="151"/>
      <c r="J128" s="152">
        <f>ROUND(I128*H128,2)</f>
        <v>0</v>
      </c>
      <c r="K128" s="148" t="s">
        <v>138</v>
      </c>
      <c r="L128" s="29"/>
      <c r="M128" s="153" t="s">
        <v>1</v>
      </c>
      <c r="N128" s="154" t="s">
        <v>42</v>
      </c>
      <c r="O128" s="4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AR128" s="15" t="s">
        <v>129</v>
      </c>
      <c r="AT128" s="15" t="s">
        <v>126</v>
      </c>
      <c r="AU128" s="15" t="s">
        <v>78</v>
      </c>
      <c r="AY128" s="15" t="s">
        <v>125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5" t="s">
        <v>76</v>
      </c>
      <c r="BK128" s="157">
        <f>ROUND(I128*H128,2)</f>
        <v>0</v>
      </c>
      <c r="BL128" s="15" t="s">
        <v>129</v>
      </c>
      <c r="BM128" s="15" t="s">
        <v>201</v>
      </c>
    </row>
    <row r="129" spans="2:65" s="11" customFormat="1">
      <c r="B129" s="158"/>
      <c r="D129" s="159" t="s">
        <v>131</v>
      </c>
      <c r="E129" s="160" t="s">
        <v>1</v>
      </c>
      <c r="F129" s="161" t="s">
        <v>163</v>
      </c>
      <c r="H129" s="160" t="s">
        <v>1</v>
      </c>
      <c r="I129" s="162"/>
      <c r="L129" s="158"/>
      <c r="M129" s="163"/>
      <c r="N129" s="164"/>
      <c r="O129" s="164"/>
      <c r="P129" s="164"/>
      <c r="Q129" s="164"/>
      <c r="R129" s="164"/>
      <c r="S129" s="164"/>
      <c r="T129" s="165"/>
      <c r="AT129" s="160" t="s">
        <v>131</v>
      </c>
      <c r="AU129" s="160" t="s">
        <v>78</v>
      </c>
      <c r="AV129" s="11" t="s">
        <v>76</v>
      </c>
      <c r="AW129" s="11" t="s">
        <v>33</v>
      </c>
      <c r="AX129" s="11" t="s">
        <v>71</v>
      </c>
      <c r="AY129" s="160" t="s">
        <v>125</v>
      </c>
    </row>
    <row r="130" spans="2:65" s="13" customFormat="1">
      <c r="B130" s="176"/>
      <c r="D130" s="159" t="s">
        <v>131</v>
      </c>
      <c r="E130" s="177" t="s">
        <v>1</v>
      </c>
      <c r="F130" s="178" t="s">
        <v>164</v>
      </c>
      <c r="H130" s="179">
        <v>3.3</v>
      </c>
      <c r="I130" s="180"/>
      <c r="L130" s="176"/>
      <c r="M130" s="181"/>
      <c r="N130" s="182"/>
      <c r="O130" s="182"/>
      <c r="P130" s="182"/>
      <c r="Q130" s="182"/>
      <c r="R130" s="182"/>
      <c r="S130" s="182"/>
      <c r="T130" s="183"/>
      <c r="AT130" s="177" t="s">
        <v>131</v>
      </c>
      <c r="AU130" s="177" t="s">
        <v>78</v>
      </c>
      <c r="AV130" s="13" t="s">
        <v>78</v>
      </c>
      <c r="AW130" s="13" t="s">
        <v>33</v>
      </c>
      <c r="AX130" s="13" t="s">
        <v>71</v>
      </c>
      <c r="AY130" s="177" t="s">
        <v>125</v>
      </c>
    </row>
    <row r="131" spans="2:65" s="13" customFormat="1">
      <c r="B131" s="176"/>
      <c r="D131" s="159" t="s">
        <v>131</v>
      </c>
      <c r="E131" s="177" t="s">
        <v>1</v>
      </c>
      <c r="F131" s="178" t="s">
        <v>165</v>
      </c>
      <c r="H131" s="179">
        <v>6.6</v>
      </c>
      <c r="I131" s="180"/>
      <c r="L131" s="176"/>
      <c r="M131" s="181"/>
      <c r="N131" s="182"/>
      <c r="O131" s="182"/>
      <c r="P131" s="182"/>
      <c r="Q131" s="182"/>
      <c r="R131" s="182"/>
      <c r="S131" s="182"/>
      <c r="T131" s="183"/>
      <c r="AT131" s="177" t="s">
        <v>131</v>
      </c>
      <c r="AU131" s="177" t="s">
        <v>78</v>
      </c>
      <c r="AV131" s="13" t="s">
        <v>78</v>
      </c>
      <c r="AW131" s="13" t="s">
        <v>33</v>
      </c>
      <c r="AX131" s="13" t="s">
        <v>71</v>
      </c>
      <c r="AY131" s="177" t="s">
        <v>125</v>
      </c>
    </row>
    <row r="132" spans="2:65" s="11" customFormat="1">
      <c r="B132" s="158"/>
      <c r="D132" s="159" t="s">
        <v>131</v>
      </c>
      <c r="E132" s="160" t="s">
        <v>1</v>
      </c>
      <c r="F132" s="161" t="s">
        <v>202</v>
      </c>
      <c r="H132" s="160" t="s">
        <v>1</v>
      </c>
      <c r="I132" s="162"/>
      <c r="L132" s="158"/>
      <c r="M132" s="163"/>
      <c r="N132" s="164"/>
      <c r="O132" s="164"/>
      <c r="P132" s="164"/>
      <c r="Q132" s="164"/>
      <c r="R132" s="164"/>
      <c r="S132" s="164"/>
      <c r="T132" s="165"/>
      <c r="AT132" s="160" t="s">
        <v>131</v>
      </c>
      <c r="AU132" s="160" t="s">
        <v>78</v>
      </c>
      <c r="AV132" s="11" t="s">
        <v>76</v>
      </c>
      <c r="AW132" s="11" t="s">
        <v>33</v>
      </c>
      <c r="AX132" s="11" t="s">
        <v>71</v>
      </c>
      <c r="AY132" s="160" t="s">
        <v>125</v>
      </c>
    </row>
    <row r="133" spans="2:65" s="13" customFormat="1">
      <c r="B133" s="176"/>
      <c r="D133" s="159" t="s">
        <v>131</v>
      </c>
      <c r="E133" s="177" t="s">
        <v>1</v>
      </c>
      <c r="F133" s="178" t="s">
        <v>174</v>
      </c>
      <c r="H133" s="179">
        <v>56.92</v>
      </c>
      <c r="I133" s="180"/>
      <c r="L133" s="176"/>
      <c r="M133" s="181"/>
      <c r="N133" s="182"/>
      <c r="O133" s="182"/>
      <c r="P133" s="182"/>
      <c r="Q133" s="182"/>
      <c r="R133" s="182"/>
      <c r="S133" s="182"/>
      <c r="T133" s="183"/>
      <c r="AT133" s="177" t="s">
        <v>131</v>
      </c>
      <c r="AU133" s="177" t="s">
        <v>78</v>
      </c>
      <c r="AV133" s="13" t="s">
        <v>78</v>
      </c>
      <c r="AW133" s="13" t="s">
        <v>33</v>
      </c>
      <c r="AX133" s="13" t="s">
        <v>71</v>
      </c>
      <c r="AY133" s="177" t="s">
        <v>125</v>
      </c>
    </row>
    <row r="134" spans="2:65" s="11" customFormat="1">
      <c r="B134" s="158"/>
      <c r="D134" s="159" t="s">
        <v>131</v>
      </c>
      <c r="E134" s="160" t="s">
        <v>1</v>
      </c>
      <c r="F134" s="161" t="s">
        <v>175</v>
      </c>
      <c r="H134" s="160" t="s">
        <v>1</v>
      </c>
      <c r="I134" s="162"/>
      <c r="L134" s="158"/>
      <c r="M134" s="163"/>
      <c r="N134" s="164"/>
      <c r="O134" s="164"/>
      <c r="P134" s="164"/>
      <c r="Q134" s="164"/>
      <c r="R134" s="164"/>
      <c r="S134" s="164"/>
      <c r="T134" s="165"/>
      <c r="AT134" s="160" t="s">
        <v>131</v>
      </c>
      <c r="AU134" s="160" t="s">
        <v>78</v>
      </c>
      <c r="AV134" s="11" t="s">
        <v>76</v>
      </c>
      <c r="AW134" s="11" t="s">
        <v>33</v>
      </c>
      <c r="AX134" s="11" t="s">
        <v>71</v>
      </c>
      <c r="AY134" s="160" t="s">
        <v>125</v>
      </c>
    </row>
    <row r="135" spans="2:65" s="13" customFormat="1">
      <c r="B135" s="176"/>
      <c r="D135" s="159" t="s">
        <v>131</v>
      </c>
      <c r="E135" s="177" t="s">
        <v>1</v>
      </c>
      <c r="F135" s="178" t="s">
        <v>176</v>
      </c>
      <c r="H135" s="179">
        <v>3.72</v>
      </c>
      <c r="I135" s="180"/>
      <c r="L135" s="176"/>
      <c r="M135" s="181"/>
      <c r="N135" s="182"/>
      <c r="O135" s="182"/>
      <c r="P135" s="182"/>
      <c r="Q135" s="182"/>
      <c r="R135" s="182"/>
      <c r="S135" s="182"/>
      <c r="T135" s="183"/>
      <c r="AT135" s="177" t="s">
        <v>131</v>
      </c>
      <c r="AU135" s="177" t="s">
        <v>78</v>
      </c>
      <c r="AV135" s="13" t="s">
        <v>78</v>
      </c>
      <c r="AW135" s="13" t="s">
        <v>33</v>
      </c>
      <c r="AX135" s="13" t="s">
        <v>71</v>
      </c>
      <c r="AY135" s="177" t="s">
        <v>125</v>
      </c>
    </row>
    <row r="136" spans="2:65" s="12" customFormat="1">
      <c r="B136" s="166"/>
      <c r="D136" s="159" t="s">
        <v>131</v>
      </c>
      <c r="E136" s="167" t="s">
        <v>1</v>
      </c>
      <c r="F136" s="168" t="s">
        <v>133</v>
      </c>
      <c r="H136" s="169">
        <v>70.539999999999992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7" t="s">
        <v>131</v>
      </c>
      <c r="AU136" s="167" t="s">
        <v>78</v>
      </c>
      <c r="AV136" s="12" t="s">
        <v>129</v>
      </c>
      <c r="AW136" s="12" t="s">
        <v>33</v>
      </c>
      <c r="AX136" s="12" t="s">
        <v>76</v>
      </c>
      <c r="AY136" s="167" t="s">
        <v>125</v>
      </c>
    </row>
    <row r="137" spans="2:65" s="1" customFormat="1" ht="16.5" customHeight="1">
      <c r="B137" s="118"/>
      <c r="C137" s="146" t="s">
        <v>203</v>
      </c>
      <c r="D137" s="146" t="s">
        <v>126</v>
      </c>
      <c r="E137" s="147" t="s">
        <v>204</v>
      </c>
      <c r="F137" s="148" t="s">
        <v>205</v>
      </c>
      <c r="G137" s="149" t="s">
        <v>161</v>
      </c>
      <c r="H137" s="150">
        <v>22.74</v>
      </c>
      <c r="I137" s="151"/>
      <c r="J137" s="152">
        <f>ROUND(I137*H137,2)</f>
        <v>0</v>
      </c>
      <c r="K137" s="148" t="s">
        <v>138</v>
      </c>
      <c r="L137" s="29"/>
      <c r="M137" s="153" t="s">
        <v>1</v>
      </c>
      <c r="N137" s="154" t="s">
        <v>42</v>
      </c>
      <c r="O137" s="48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AR137" s="15" t="s">
        <v>129</v>
      </c>
      <c r="AT137" s="15" t="s">
        <v>126</v>
      </c>
      <c r="AU137" s="15" t="s">
        <v>78</v>
      </c>
      <c r="AY137" s="15" t="s">
        <v>125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5" t="s">
        <v>76</v>
      </c>
      <c r="BK137" s="157">
        <f>ROUND(I137*H137,2)</f>
        <v>0</v>
      </c>
      <c r="BL137" s="15" t="s">
        <v>129</v>
      </c>
      <c r="BM137" s="15" t="s">
        <v>206</v>
      </c>
    </row>
    <row r="138" spans="2:65" s="1" customFormat="1" ht="16.5" customHeight="1">
      <c r="B138" s="118"/>
      <c r="C138" s="146" t="s">
        <v>207</v>
      </c>
      <c r="D138" s="146" t="s">
        <v>126</v>
      </c>
      <c r="E138" s="147" t="s">
        <v>208</v>
      </c>
      <c r="F138" s="148" t="s">
        <v>209</v>
      </c>
      <c r="G138" s="149" t="s">
        <v>161</v>
      </c>
      <c r="H138" s="150">
        <v>55.38</v>
      </c>
      <c r="I138" s="151"/>
      <c r="J138" s="152">
        <f>ROUND(I138*H138,2)</f>
        <v>0</v>
      </c>
      <c r="K138" s="148" t="s">
        <v>138</v>
      </c>
      <c r="L138" s="29"/>
      <c r="M138" s="153" t="s">
        <v>1</v>
      </c>
      <c r="N138" s="154" t="s">
        <v>42</v>
      </c>
      <c r="O138" s="4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5" t="s">
        <v>129</v>
      </c>
      <c r="AT138" s="15" t="s">
        <v>126</v>
      </c>
      <c r="AU138" s="15" t="s">
        <v>78</v>
      </c>
      <c r="AY138" s="15" t="s">
        <v>125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5" t="s">
        <v>76</v>
      </c>
      <c r="BK138" s="157">
        <f>ROUND(I138*H138,2)</f>
        <v>0</v>
      </c>
      <c r="BL138" s="15" t="s">
        <v>129</v>
      </c>
      <c r="BM138" s="15" t="s">
        <v>210</v>
      </c>
    </row>
    <row r="139" spans="2:65" s="11" customFormat="1">
      <c r="B139" s="158"/>
      <c r="D139" s="159" t="s">
        <v>131</v>
      </c>
      <c r="E139" s="160" t="s">
        <v>1</v>
      </c>
      <c r="F139" s="161" t="s">
        <v>163</v>
      </c>
      <c r="H139" s="160" t="s">
        <v>1</v>
      </c>
      <c r="I139" s="162"/>
      <c r="L139" s="158"/>
      <c r="M139" s="163"/>
      <c r="N139" s="164"/>
      <c r="O139" s="164"/>
      <c r="P139" s="164"/>
      <c r="Q139" s="164"/>
      <c r="R139" s="164"/>
      <c r="S139" s="164"/>
      <c r="T139" s="165"/>
      <c r="AT139" s="160" t="s">
        <v>131</v>
      </c>
      <c r="AU139" s="160" t="s">
        <v>78</v>
      </c>
      <c r="AV139" s="11" t="s">
        <v>76</v>
      </c>
      <c r="AW139" s="11" t="s">
        <v>33</v>
      </c>
      <c r="AX139" s="11" t="s">
        <v>71</v>
      </c>
      <c r="AY139" s="160" t="s">
        <v>125</v>
      </c>
    </row>
    <row r="140" spans="2:65" s="13" customFormat="1">
      <c r="B140" s="176"/>
      <c r="D140" s="159" t="s">
        <v>131</v>
      </c>
      <c r="E140" s="177" t="s">
        <v>1</v>
      </c>
      <c r="F140" s="178" t="s">
        <v>164</v>
      </c>
      <c r="H140" s="179">
        <v>3.3</v>
      </c>
      <c r="I140" s="180"/>
      <c r="L140" s="176"/>
      <c r="M140" s="181"/>
      <c r="N140" s="182"/>
      <c r="O140" s="182"/>
      <c r="P140" s="182"/>
      <c r="Q140" s="182"/>
      <c r="R140" s="182"/>
      <c r="S140" s="182"/>
      <c r="T140" s="183"/>
      <c r="AT140" s="177" t="s">
        <v>131</v>
      </c>
      <c r="AU140" s="177" t="s">
        <v>78</v>
      </c>
      <c r="AV140" s="13" t="s">
        <v>78</v>
      </c>
      <c r="AW140" s="13" t="s">
        <v>33</v>
      </c>
      <c r="AX140" s="13" t="s">
        <v>71</v>
      </c>
      <c r="AY140" s="177" t="s">
        <v>125</v>
      </c>
    </row>
    <row r="141" spans="2:65" s="13" customFormat="1">
      <c r="B141" s="176"/>
      <c r="D141" s="159" t="s">
        <v>131</v>
      </c>
      <c r="E141" s="177" t="s">
        <v>1</v>
      </c>
      <c r="F141" s="178" t="s">
        <v>165</v>
      </c>
      <c r="H141" s="179">
        <v>6.6</v>
      </c>
      <c r="I141" s="180"/>
      <c r="L141" s="176"/>
      <c r="M141" s="181"/>
      <c r="N141" s="182"/>
      <c r="O141" s="182"/>
      <c r="P141" s="182"/>
      <c r="Q141" s="182"/>
      <c r="R141" s="182"/>
      <c r="S141" s="182"/>
      <c r="T141" s="183"/>
      <c r="AT141" s="177" t="s">
        <v>131</v>
      </c>
      <c r="AU141" s="177" t="s">
        <v>78</v>
      </c>
      <c r="AV141" s="13" t="s">
        <v>78</v>
      </c>
      <c r="AW141" s="13" t="s">
        <v>33</v>
      </c>
      <c r="AX141" s="13" t="s">
        <v>71</v>
      </c>
      <c r="AY141" s="177" t="s">
        <v>125</v>
      </c>
    </row>
    <row r="142" spans="2:65" s="11" customFormat="1">
      <c r="B142" s="158"/>
      <c r="D142" s="159" t="s">
        <v>131</v>
      </c>
      <c r="E142" s="160" t="s">
        <v>1</v>
      </c>
      <c r="F142" s="161" t="s">
        <v>202</v>
      </c>
      <c r="H142" s="160" t="s">
        <v>1</v>
      </c>
      <c r="I142" s="162"/>
      <c r="L142" s="158"/>
      <c r="M142" s="163"/>
      <c r="N142" s="164"/>
      <c r="O142" s="164"/>
      <c r="P142" s="164"/>
      <c r="Q142" s="164"/>
      <c r="R142" s="164"/>
      <c r="S142" s="164"/>
      <c r="T142" s="165"/>
      <c r="AT142" s="160" t="s">
        <v>131</v>
      </c>
      <c r="AU142" s="160" t="s">
        <v>78</v>
      </c>
      <c r="AV142" s="11" t="s">
        <v>76</v>
      </c>
      <c r="AW142" s="11" t="s">
        <v>33</v>
      </c>
      <c r="AX142" s="11" t="s">
        <v>71</v>
      </c>
      <c r="AY142" s="160" t="s">
        <v>125</v>
      </c>
    </row>
    <row r="143" spans="2:65" s="13" customFormat="1">
      <c r="B143" s="176"/>
      <c r="D143" s="159" t="s">
        <v>131</v>
      </c>
      <c r="E143" s="177" t="s">
        <v>1</v>
      </c>
      <c r="F143" s="178" t="s">
        <v>211</v>
      </c>
      <c r="H143" s="179">
        <v>42.69</v>
      </c>
      <c r="I143" s="180"/>
      <c r="L143" s="176"/>
      <c r="M143" s="181"/>
      <c r="N143" s="182"/>
      <c r="O143" s="182"/>
      <c r="P143" s="182"/>
      <c r="Q143" s="182"/>
      <c r="R143" s="182"/>
      <c r="S143" s="182"/>
      <c r="T143" s="183"/>
      <c r="AT143" s="177" t="s">
        <v>131</v>
      </c>
      <c r="AU143" s="177" t="s">
        <v>78</v>
      </c>
      <c r="AV143" s="13" t="s">
        <v>78</v>
      </c>
      <c r="AW143" s="13" t="s">
        <v>33</v>
      </c>
      <c r="AX143" s="13" t="s">
        <v>71</v>
      </c>
      <c r="AY143" s="177" t="s">
        <v>125</v>
      </c>
    </row>
    <row r="144" spans="2:65" s="11" customFormat="1">
      <c r="B144" s="158"/>
      <c r="D144" s="159" t="s">
        <v>131</v>
      </c>
      <c r="E144" s="160" t="s">
        <v>1</v>
      </c>
      <c r="F144" s="161" t="s">
        <v>175</v>
      </c>
      <c r="H144" s="160" t="s">
        <v>1</v>
      </c>
      <c r="I144" s="162"/>
      <c r="L144" s="158"/>
      <c r="M144" s="163"/>
      <c r="N144" s="164"/>
      <c r="O144" s="164"/>
      <c r="P144" s="164"/>
      <c r="Q144" s="164"/>
      <c r="R144" s="164"/>
      <c r="S144" s="164"/>
      <c r="T144" s="165"/>
      <c r="AT144" s="160" t="s">
        <v>131</v>
      </c>
      <c r="AU144" s="160" t="s">
        <v>78</v>
      </c>
      <c r="AV144" s="11" t="s">
        <v>76</v>
      </c>
      <c r="AW144" s="11" t="s">
        <v>33</v>
      </c>
      <c r="AX144" s="11" t="s">
        <v>71</v>
      </c>
      <c r="AY144" s="160" t="s">
        <v>125</v>
      </c>
    </row>
    <row r="145" spans="2:65" s="13" customFormat="1">
      <c r="B145" s="176"/>
      <c r="D145" s="159" t="s">
        <v>131</v>
      </c>
      <c r="E145" s="177" t="s">
        <v>1</v>
      </c>
      <c r="F145" s="178" t="s">
        <v>212</v>
      </c>
      <c r="H145" s="179">
        <v>2.79</v>
      </c>
      <c r="I145" s="180"/>
      <c r="L145" s="176"/>
      <c r="M145" s="181"/>
      <c r="N145" s="182"/>
      <c r="O145" s="182"/>
      <c r="P145" s="182"/>
      <c r="Q145" s="182"/>
      <c r="R145" s="182"/>
      <c r="S145" s="182"/>
      <c r="T145" s="183"/>
      <c r="AT145" s="177" t="s">
        <v>131</v>
      </c>
      <c r="AU145" s="177" t="s">
        <v>78</v>
      </c>
      <c r="AV145" s="13" t="s">
        <v>78</v>
      </c>
      <c r="AW145" s="13" t="s">
        <v>33</v>
      </c>
      <c r="AX145" s="13" t="s">
        <v>71</v>
      </c>
      <c r="AY145" s="177" t="s">
        <v>125</v>
      </c>
    </row>
    <row r="146" spans="2:65" s="12" customFormat="1">
      <c r="B146" s="166"/>
      <c r="D146" s="159" t="s">
        <v>131</v>
      </c>
      <c r="E146" s="167" t="s">
        <v>1</v>
      </c>
      <c r="F146" s="168" t="s">
        <v>133</v>
      </c>
      <c r="H146" s="169">
        <v>55.379999999999995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7" t="s">
        <v>131</v>
      </c>
      <c r="AU146" s="167" t="s">
        <v>78</v>
      </c>
      <c r="AV146" s="12" t="s">
        <v>129</v>
      </c>
      <c r="AW146" s="12" t="s">
        <v>33</v>
      </c>
      <c r="AX146" s="12" t="s">
        <v>76</v>
      </c>
      <c r="AY146" s="167" t="s">
        <v>125</v>
      </c>
    </row>
    <row r="147" spans="2:65" s="1" customFormat="1" ht="16.5" customHeight="1">
      <c r="B147" s="118"/>
      <c r="C147" s="146" t="s">
        <v>213</v>
      </c>
      <c r="D147" s="146" t="s">
        <v>126</v>
      </c>
      <c r="E147" s="147" t="s">
        <v>214</v>
      </c>
      <c r="F147" s="148" t="s">
        <v>215</v>
      </c>
      <c r="G147" s="149" t="s">
        <v>161</v>
      </c>
      <c r="H147" s="150">
        <v>22.74</v>
      </c>
      <c r="I147" s="151"/>
      <c r="J147" s="152">
        <f>ROUND(I147*H147,2)</f>
        <v>0</v>
      </c>
      <c r="K147" s="148" t="s">
        <v>138</v>
      </c>
      <c r="L147" s="29"/>
      <c r="M147" s="153" t="s">
        <v>1</v>
      </c>
      <c r="N147" s="154" t="s">
        <v>42</v>
      </c>
      <c r="O147" s="48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AR147" s="15" t="s">
        <v>129</v>
      </c>
      <c r="AT147" s="15" t="s">
        <v>126</v>
      </c>
      <c r="AU147" s="15" t="s">
        <v>78</v>
      </c>
      <c r="AY147" s="15" t="s">
        <v>125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5" t="s">
        <v>76</v>
      </c>
      <c r="BK147" s="157">
        <f>ROUND(I147*H147,2)</f>
        <v>0</v>
      </c>
      <c r="BL147" s="15" t="s">
        <v>129</v>
      </c>
      <c r="BM147" s="15" t="s">
        <v>216</v>
      </c>
    </row>
    <row r="148" spans="2:65" s="1" customFormat="1" ht="16.5" customHeight="1">
      <c r="B148" s="118"/>
      <c r="C148" s="146" t="s">
        <v>217</v>
      </c>
      <c r="D148" s="146" t="s">
        <v>126</v>
      </c>
      <c r="E148" s="147" t="s">
        <v>218</v>
      </c>
      <c r="F148" s="148" t="s">
        <v>219</v>
      </c>
      <c r="G148" s="149" t="s">
        <v>161</v>
      </c>
      <c r="H148" s="150">
        <v>22.74</v>
      </c>
      <c r="I148" s="151"/>
      <c r="J148" s="152">
        <f>ROUND(I148*H148,2)</f>
        <v>0</v>
      </c>
      <c r="K148" s="148" t="s">
        <v>138</v>
      </c>
      <c r="L148" s="29"/>
      <c r="M148" s="153" t="s">
        <v>1</v>
      </c>
      <c r="N148" s="154" t="s">
        <v>42</v>
      </c>
      <c r="O148" s="48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AR148" s="15" t="s">
        <v>129</v>
      </c>
      <c r="AT148" s="15" t="s">
        <v>126</v>
      </c>
      <c r="AU148" s="15" t="s">
        <v>78</v>
      </c>
      <c r="AY148" s="15" t="s">
        <v>125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5" t="s">
        <v>76</v>
      </c>
      <c r="BK148" s="157">
        <f>ROUND(I148*H148,2)</f>
        <v>0</v>
      </c>
      <c r="BL148" s="15" t="s">
        <v>129</v>
      </c>
      <c r="BM148" s="15" t="s">
        <v>220</v>
      </c>
    </row>
    <row r="149" spans="2:65" s="1" customFormat="1" ht="16.5" customHeight="1">
      <c r="B149" s="118"/>
      <c r="C149" s="146" t="s">
        <v>221</v>
      </c>
      <c r="D149" s="146" t="s">
        <v>126</v>
      </c>
      <c r="E149" s="147" t="s">
        <v>222</v>
      </c>
      <c r="F149" s="148" t="s">
        <v>223</v>
      </c>
      <c r="G149" s="149" t="s">
        <v>224</v>
      </c>
      <c r="H149" s="150">
        <v>42.41</v>
      </c>
      <c r="I149" s="151"/>
      <c r="J149" s="152">
        <f>ROUND(I149*H149,2)</f>
        <v>0</v>
      </c>
      <c r="K149" s="148" t="s">
        <v>138</v>
      </c>
      <c r="L149" s="29"/>
      <c r="M149" s="153" t="s">
        <v>1</v>
      </c>
      <c r="N149" s="154" t="s">
        <v>42</v>
      </c>
      <c r="O149" s="4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AR149" s="15" t="s">
        <v>129</v>
      </c>
      <c r="AT149" s="15" t="s">
        <v>126</v>
      </c>
      <c r="AU149" s="15" t="s">
        <v>78</v>
      </c>
      <c r="AY149" s="15" t="s">
        <v>125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5" t="s">
        <v>76</v>
      </c>
      <c r="BK149" s="157">
        <f>ROUND(I149*H149,2)</f>
        <v>0</v>
      </c>
      <c r="BL149" s="15" t="s">
        <v>129</v>
      </c>
      <c r="BM149" s="15" t="s">
        <v>225</v>
      </c>
    </row>
    <row r="150" spans="2:65" s="13" customFormat="1">
      <c r="B150" s="176"/>
      <c r="D150" s="159" t="s">
        <v>131</v>
      </c>
      <c r="E150" s="177" t="s">
        <v>1</v>
      </c>
      <c r="F150" s="178" t="s">
        <v>226</v>
      </c>
      <c r="H150" s="179">
        <v>42.41</v>
      </c>
      <c r="I150" s="180"/>
      <c r="L150" s="176"/>
      <c r="M150" s="181"/>
      <c r="N150" s="182"/>
      <c r="O150" s="182"/>
      <c r="P150" s="182"/>
      <c r="Q150" s="182"/>
      <c r="R150" s="182"/>
      <c r="S150" s="182"/>
      <c r="T150" s="183"/>
      <c r="AT150" s="177" t="s">
        <v>131</v>
      </c>
      <c r="AU150" s="177" t="s">
        <v>78</v>
      </c>
      <c r="AV150" s="13" t="s">
        <v>78</v>
      </c>
      <c r="AW150" s="13" t="s">
        <v>33</v>
      </c>
      <c r="AX150" s="13" t="s">
        <v>76</v>
      </c>
      <c r="AY150" s="177" t="s">
        <v>125</v>
      </c>
    </row>
    <row r="151" spans="2:65" s="1" customFormat="1" ht="16.5" customHeight="1">
      <c r="B151" s="118"/>
      <c r="C151" s="146" t="s">
        <v>7</v>
      </c>
      <c r="D151" s="146" t="s">
        <v>126</v>
      </c>
      <c r="E151" s="147" t="s">
        <v>227</v>
      </c>
      <c r="F151" s="148" t="s">
        <v>228</v>
      </c>
      <c r="G151" s="149" t="s">
        <v>161</v>
      </c>
      <c r="H151" s="150">
        <v>55.38</v>
      </c>
      <c r="I151" s="151"/>
      <c r="J151" s="152">
        <f>ROUND(I151*H151,2)</f>
        <v>0</v>
      </c>
      <c r="K151" s="148" t="s">
        <v>138</v>
      </c>
      <c r="L151" s="29"/>
      <c r="M151" s="153" t="s">
        <v>1</v>
      </c>
      <c r="N151" s="154" t="s">
        <v>42</v>
      </c>
      <c r="O151" s="48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AR151" s="15" t="s">
        <v>129</v>
      </c>
      <c r="AT151" s="15" t="s">
        <v>126</v>
      </c>
      <c r="AU151" s="15" t="s">
        <v>78</v>
      </c>
      <c r="AY151" s="15" t="s">
        <v>125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5" t="s">
        <v>76</v>
      </c>
      <c r="BK151" s="157">
        <f>ROUND(I151*H151,2)</f>
        <v>0</v>
      </c>
      <c r="BL151" s="15" t="s">
        <v>129</v>
      </c>
      <c r="BM151" s="15" t="s">
        <v>229</v>
      </c>
    </row>
    <row r="152" spans="2:65" s="10" customFormat="1" ht="22.9" customHeight="1">
      <c r="B152" s="136"/>
      <c r="D152" s="137" t="s">
        <v>70</v>
      </c>
      <c r="E152" s="174" t="s">
        <v>78</v>
      </c>
      <c r="F152" s="174" t="s">
        <v>230</v>
      </c>
      <c r="I152" s="139"/>
      <c r="J152" s="175">
        <f>BK152</f>
        <v>0</v>
      </c>
      <c r="L152" s="136"/>
      <c r="M152" s="140"/>
      <c r="N152" s="141"/>
      <c r="O152" s="141"/>
      <c r="P152" s="142">
        <f>SUM(P153:P161)</f>
        <v>0</v>
      </c>
      <c r="Q152" s="141"/>
      <c r="R152" s="142">
        <f>SUM(R153:R161)</f>
        <v>0</v>
      </c>
      <c r="S152" s="141"/>
      <c r="T152" s="143">
        <f>SUM(T153:T161)</f>
        <v>0</v>
      </c>
      <c r="AR152" s="137" t="s">
        <v>76</v>
      </c>
      <c r="AT152" s="144" t="s">
        <v>70</v>
      </c>
      <c r="AU152" s="144" t="s">
        <v>76</v>
      </c>
      <c r="AY152" s="137" t="s">
        <v>125</v>
      </c>
      <c r="BK152" s="145">
        <f>SUM(BK153:BK161)</f>
        <v>0</v>
      </c>
    </row>
    <row r="153" spans="2:65" s="1" customFormat="1" ht="16.5" customHeight="1">
      <c r="B153" s="118"/>
      <c r="C153" s="146" t="s">
        <v>231</v>
      </c>
      <c r="D153" s="146" t="s">
        <v>126</v>
      </c>
      <c r="E153" s="147" t="s">
        <v>232</v>
      </c>
      <c r="F153" s="148" t="s">
        <v>233</v>
      </c>
      <c r="G153" s="149" t="s">
        <v>234</v>
      </c>
      <c r="H153" s="150">
        <v>84.8</v>
      </c>
      <c r="I153" s="151"/>
      <c r="J153" s="152">
        <f>ROUND(I153*H153,2)</f>
        <v>0</v>
      </c>
      <c r="K153" s="148" t="s">
        <v>138</v>
      </c>
      <c r="L153" s="29"/>
      <c r="M153" s="153" t="s">
        <v>1</v>
      </c>
      <c r="N153" s="154" t="s">
        <v>42</v>
      </c>
      <c r="O153" s="48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AR153" s="15" t="s">
        <v>129</v>
      </c>
      <c r="AT153" s="15" t="s">
        <v>126</v>
      </c>
      <c r="AU153" s="15" t="s">
        <v>78</v>
      </c>
      <c r="AY153" s="15" t="s">
        <v>125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5" t="s">
        <v>76</v>
      </c>
      <c r="BK153" s="157">
        <f>ROUND(I153*H153,2)</f>
        <v>0</v>
      </c>
      <c r="BL153" s="15" t="s">
        <v>129</v>
      </c>
      <c r="BM153" s="15" t="s">
        <v>235</v>
      </c>
    </row>
    <row r="154" spans="2:65" s="11" customFormat="1">
      <c r="B154" s="158"/>
      <c r="D154" s="159" t="s">
        <v>131</v>
      </c>
      <c r="E154" s="160" t="s">
        <v>1</v>
      </c>
      <c r="F154" s="161" t="s">
        <v>163</v>
      </c>
      <c r="H154" s="160" t="s">
        <v>1</v>
      </c>
      <c r="I154" s="162"/>
      <c r="L154" s="158"/>
      <c r="M154" s="163"/>
      <c r="N154" s="164"/>
      <c r="O154" s="164"/>
      <c r="P154" s="164"/>
      <c r="Q154" s="164"/>
      <c r="R154" s="164"/>
      <c r="S154" s="164"/>
      <c r="T154" s="165"/>
      <c r="AT154" s="160" t="s">
        <v>131</v>
      </c>
      <c r="AU154" s="160" t="s">
        <v>78</v>
      </c>
      <c r="AV154" s="11" t="s">
        <v>76</v>
      </c>
      <c r="AW154" s="11" t="s">
        <v>33</v>
      </c>
      <c r="AX154" s="11" t="s">
        <v>71</v>
      </c>
      <c r="AY154" s="160" t="s">
        <v>125</v>
      </c>
    </row>
    <row r="155" spans="2:65" s="13" customFormat="1">
      <c r="B155" s="176"/>
      <c r="D155" s="159" t="s">
        <v>131</v>
      </c>
      <c r="E155" s="177" t="s">
        <v>1</v>
      </c>
      <c r="F155" s="178" t="s">
        <v>236</v>
      </c>
      <c r="H155" s="179">
        <v>3</v>
      </c>
      <c r="I155" s="180"/>
      <c r="L155" s="176"/>
      <c r="M155" s="181"/>
      <c r="N155" s="182"/>
      <c r="O155" s="182"/>
      <c r="P155" s="182"/>
      <c r="Q155" s="182"/>
      <c r="R155" s="182"/>
      <c r="S155" s="182"/>
      <c r="T155" s="183"/>
      <c r="AT155" s="177" t="s">
        <v>131</v>
      </c>
      <c r="AU155" s="177" t="s">
        <v>78</v>
      </c>
      <c r="AV155" s="13" t="s">
        <v>78</v>
      </c>
      <c r="AW155" s="13" t="s">
        <v>33</v>
      </c>
      <c r="AX155" s="13" t="s">
        <v>71</v>
      </c>
      <c r="AY155" s="177" t="s">
        <v>125</v>
      </c>
    </row>
    <row r="156" spans="2:65" s="13" customFormat="1">
      <c r="B156" s="176"/>
      <c r="D156" s="159" t="s">
        <v>131</v>
      </c>
      <c r="E156" s="177" t="s">
        <v>1</v>
      </c>
      <c r="F156" s="178" t="s">
        <v>237</v>
      </c>
      <c r="H156" s="179">
        <v>6</v>
      </c>
      <c r="I156" s="180"/>
      <c r="L156" s="176"/>
      <c r="M156" s="181"/>
      <c r="N156" s="182"/>
      <c r="O156" s="182"/>
      <c r="P156" s="182"/>
      <c r="Q156" s="182"/>
      <c r="R156" s="182"/>
      <c r="S156" s="182"/>
      <c r="T156" s="183"/>
      <c r="AT156" s="177" t="s">
        <v>131</v>
      </c>
      <c r="AU156" s="177" t="s">
        <v>78</v>
      </c>
      <c r="AV156" s="13" t="s">
        <v>78</v>
      </c>
      <c r="AW156" s="13" t="s">
        <v>33</v>
      </c>
      <c r="AX156" s="13" t="s">
        <v>71</v>
      </c>
      <c r="AY156" s="177" t="s">
        <v>125</v>
      </c>
    </row>
    <row r="157" spans="2:65" s="11" customFormat="1">
      <c r="B157" s="158"/>
      <c r="D157" s="159" t="s">
        <v>131</v>
      </c>
      <c r="E157" s="160" t="s">
        <v>1</v>
      </c>
      <c r="F157" s="161" t="s">
        <v>202</v>
      </c>
      <c r="H157" s="160" t="s">
        <v>1</v>
      </c>
      <c r="I157" s="162"/>
      <c r="L157" s="158"/>
      <c r="M157" s="163"/>
      <c r="N157" s="164"/>
      <c r="O157" s="164"/>
      <c r="P157" s="164"/>
      <c r="Q157" s="164"/>
      <c r="R157" s="164"/>
      <c r="S157" s="164"/>
      <c r="T157" s="165"/>
      <c r="AT157" s="160" t="s">
        <v>131</v>
      </c>
      <c r="AU157" s="160" t="s">
        <v>78</v>
      </c>
      <c r="AV157" s="11" t="s">
        <v>76</v>
      </c>
      <c r="AW157" s="11" t="s">
        <v>33</v>
      </c>
      <c r="AX157" s="11" t="s">
        <v>71</v>
      </c>
      <c r="AY157" s="160" t="s">
        <v>125</v>
      </c>
    </row>
    <row r="158" spans="2:65" s="13" customFormat="1">
      <c r="B158" s="176"/>
      <c r="D158" s="159" t="s">
        <v>131</v>
      </c>
      <c r="E158" s="177" t="s">
        <v>1</v>
      </c>
      <c r="F158" s="178" t="s">
        <v>238</v>
      </c>
      <c r="H158" s="179">
        <v>71.150000000000006</v>
      </c>
      <c r="I158" s="180"/>
      <c r="L158" s="176"/>
      <c r="M158" s="181"/>
      <c r="N158" s="182"/>
      <c r="O158" s="182"/>
      <c r="P158" s="182"/>
      <c r="Q158" s="182"/>
      <c r="R158" s="182"/>
      <c r="S158" s="182"/>
      <c r="T158" s="183"/>
      <c r="AT158" s="177" t="s">
        <v>131</v>
      </c>
      <c r="AU158" s="177" t="s">
        <v>78</v>
      </c>
      <c r="AV158" s="13" t="s">
        <v>78</v>
      </c>
      <c r="AW158" s="13" t="s">
        <v>33</v>
      </c>
      <c r="AX158" s="13" t="s">
        <v>71</v>
      </c>
      <c r="AY158" s="177" t="s">
        <v>125</v>
      </c>
    </row>
    <row r="159" spans="2:65" s="11" customFormat="1">
      <c r="B159" s="158"/>
      <c r="D159" s="159" t="s">
        <v>131</v>
      </c>
      <c r="E159" s="160" t="s">
        <v>1</v>
      </c>
      <c r="F159" s="161" t="s">
        <v>175</v>
      </c>
      <c r="H159" s="160" t="s">
        <v>1</v>
      </c>
      <c r="I159" s="162"/>
      <c r="L159" s="158"/>
      <c r="M159" s="163"/>
      <c r="N159" s="164"/>
      <c r="O159" s="164"/>
      <c r="P159" s="164"/>
      <c r="Q159" s="164"/>
      <c r="R159" s="164"/>
      <c r="S159" s="164"/>
      <c r="T159" s="165"/>
      <c r="AT159" s="160" t="s">
        <v>131</v>
      </c>
      <c r="AU159" s="160" t="s">
        <v>78</v>
      </c>
      <c r="AV159" s="11" t="s">
        <v>76</v>
      </c>
      <c r="AW159" s="11" t="s">
        <v>33</v>
      </c>
      <c r="AX159" s="11" t="s">
        <v>71</v>
      </c>
      <c r="AY159" s="160" t="s">
        <v>125</v>
      </c>
    </row>
    <row r="160" spans="2:65" s="13" customFormat="1">
      <c r="B160" s="176"/>
      <c r="D160" s="159" t="s">
        <v>131</v>
      </c>
      <c r="E160" s="177" t="s">
        <v>1</v>
      </c>
      <c r="F160" s="178" t="s">
        <v>239</v>
      </c>
      <c r="H160" s="179">
        <v>4.6500000000000004</v>
      </c>
      <c r="I160" s="180"/>
      <c r="L160" s="176"/>
      <c r="M160" s="181"/>
      <c r="N160" s="182"/>
      <c r="O160" s="182"/>
      <c r="P160" s="182"/>
      <c r="Q160" s="182"/>
      <c r="R160" s="182"/>
      <c r="S160" s="182"/>
      <c r="T160" s="183"/>
      <c r="AT160" s="177" t="s">
        <v>131</v>
      </c>
      <c r="AU160" s="177" t="s">
        <v>78</v>
      </c>
      <c r="AV160" s="13" t="s">
        <v>78</v>
      </c>
      <c r="AW160" s="13" t="s">
        <v>33</v>
      </c>
      <c r="AX160" s="13" t="s">
        <v>71</v>
      </c>
      <c r="AY160" s="177" t="s">
        <v>125</v>
      </c>
    </row>
    <row r="161" spans="2:65" s="12" customFormat="1">
      <c r="B161" s="166"/>
      <c r="D161" s="159" t="s">
        <v>131</v>
      </c>
      <c r="E161" s="167" t="s">
        <v>1</v>
      </c>
      <c r="F161" s="168" t="s">
        <v>133</v>
      </c>
      <c r="H161" s="169">
        <v>84.800000000000011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67" t="s">
        <v>131</v>
      </c>
      <c r="AU161" s="167" t="s">
        <v>78</v>
      </c>
      <c r="AV161" s="12" t="s">
        <v>129</v>
      </c>
      <c r="AW161" s="12" t="s">
        <v>33</v>
      </c>
      <c r="AX161" s="12" t="s">
        <v>76</v>
      </c>
      <c r="AY161" s="167" t="s">
        <v>125</v>
      </c>
    </row>
    <row r="162" spans="2:65" s="10" customFormat="1" ht="22.9" customHeight="1">
      <c r="B162" s="136"/>
      <c r="D162" s="137" t="s">
        <v>70</v>
      </c>
      <c r="E162" s="174" t="s">
        <v>129</v>
      </c>
      <c r="F162" s="174" t="s">
        <v>240</v>
      </c>
      <c r="I162" s="139"/>
      <c r="J162" s="175">
        <f>BK162</f>
        <v>0</v>
      </c>
      <c r="L162" s="136"/>
      <c r="M162" s="140"/>
      <c r="N162" s="141"/>
      <c r="O162" s="141"/>
      <c r="P162" s="142">
        <f>SUM(P163:P170)</f>
        <v>0</v>
      </c>
      <c r="Q162" s="141"/>
      <c r="R162" s="142">
        <f>SUM(R163:R170)</f>
        <v>49.613804799999997</v>
      </c>
      <c r="S162" s="141"/>
      <c r="T162" s="143">
        <f>SUM(T163:T170)</f>
        <v>0</v>
      </c>
      <c r="AR162" s="137" t="s">
        <v>76</v>
      </c>
      <c r="AT162" s="144" t="s">
        <v>70</v>
      </c>
      <c r="AU162" s="144" t="s">
        <v>76</v>
      </c>
      <c r="AY162" s="137" t="s">
        <v>125</v>
      </c>
      <c r="BK162" s="145">
        <f>SUM(BK163:BK170)</f>
        <v>0</v>
      </c>
    </row>
    <row r="163" spans="2:65" s="1" customFormat="1" ht="16.5" customHeight="1">
      <c r="B163" s="118"/>
      <c r="C163" s="146" t="s">
        <v>241</v>
      </c>
      <c r="D163" s="146" t="s">
        <v>126</v>
      </c>
      <c r="E163" s="147" t="s">
        <v>242</v>
      </c>
      <c r="F163" s="148" t="s">
        <v>243</v>
      </c>
      <c r="G163" s="149" t="s">
        <v>161</v>
      </c>
      <c r="H163" s="150">
        <v>26.24</v>
      </c>
      <c r="I163" s="151"/>
      <c r="J163" s="152">
        <f>ROUND(I163*H163,2)</f>
        <v>0</v>
      </c>
      <c r="K163" s="148" t="s">
        <v>138</v>
      </c>
      <c r="L163" s="29"/>
      <c r="M163" s="153" t="s">
        <v>1</v>
      </c>
      <c r="N163" s="154" t="s">
        <v>42</v>
      </c>
      <c r="O163" s="48"/>
      <c r="P163" s="155">
        <f>O163*H163</f>
        <v>0</v>
      </c>
      <c r="Q163" s="155">
        <v>1.8907700000000001</v>
      </c>
      <c r="R163" s="155">
        <f>Q163*H163</f>
        <v>49.613804799999997</v>
      </c>
      <c r="S163" s="155">
        <v>0</v>
      </c>
      <c r="T163" s="156">
        <f>S163*H163</f>
        <v>0</v>
      </c>
      <c r="AR163" s="15" t="s">
        <v>129</v>
      </c>
      <c r="AT163" s="15" t="s">
        <v>126</v>
      </c>
      <c r="AU163" s="15" t="s">
        <v>78</v>
      </c>
      <c r="AY163" s="15" t="s">
        <v>125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5" t="s">
        <v>76</v>
      </c>
      <c r="BK163" s="157">
        <f>ROUND(I163*H163,2)</f>
        <v>0</v>
      </c>
      <c r="BL163" s="15" t="s">
        <v>129</v>
      </c>
      <c r="BM163" s="15" t="s">
        <v>244</v>
      </c>
    </row>
    <row r="164" spans="2:65" s="11" customFormat="1">
      <c r="B164" s="158"/>
      <c r="D164" s="159" t="s">
        <v>131</v>
      </c>
      <c r="E164" s="160" t="s">
        <v>1</v>
      </c>
      <c r="F164" s="161" t="s">
        <v>202</v>
      </c>
      <c r="H164" s="160" t="s">
        <v>1</v>
      </c>
      <c r="I164" s="162"/>
      <c r="L164" s="158"/>
      <c r="M164" s="163"/>
      <c r="N164" s="164"/>
      <c r="O164" s="164"/>
      <c r="P164" s="164"/>
      <c r="Q164" s="164"/>
      <c r="R164" s="164"/>
      <c r="S164" s="164"/>
      <c r="T164" s="165"/>
      <c r="AT164" s="160" t="s">
        <v>131</v>
      </c>
      <c r="AU164" s="160" t="s">
        <v>78</v>
      </c>
      <c r="AV164" s="11" t="s">
        <v>76</v>
      </c>
      <c r="AW164" s="11" t="s">
        <v>33</v>
      </c>
      <c r="AX164" s="11" t="s">
        <v>71</v>
      </c>
      <c r="AY164" s="160" t="s">
        <v>125</v>
      </c>
    </row>
    <row r="165" spans="2:65" s="13" customFormat="1">
      <c r="B165" s="176"/>
      <c r="D165" s="159" t="s">
        <v>131</v>
      </c>
      <c r="E165" s="177" t="s">
        <v>1</v>
      </c>
      <c r="F165" s="178" t="s">
        <v>245</v>
      </c>
      <c r="H165" s="179">
        <v>7.1150000000000002</v>
      </c>
      <c r="I165" s="180"/>
      <c r="L165" s="176"/>
      <c r="M165" s="181"/>
      <c r="N165" s="182"/>
      <c r="O165" s="182"/>
      <c r="P165" s="182"/>
      <c r="Q165" s="182"/>
      <c r="R165" s="182"/>
      <c r="S165" s="182"/>
      <c r="T165" s="183"/>
      <c r="AT165" s="177" t="s">
        <v>131</v>
      </c>
      <c r="AU165" s="177" t="s">
        <v>78</v>
      </c>
      <c r="AV165" s="13" t="s">
        <v>78</v>
      </c>
      <c r="AW165" s="13" t="s">
        <v>33</v>
      </c>
      <c r="AX165" s="13" t="s">
        <v>71</v>
      </c>
      <c r="AY165" s="177" t="s">
        <v>125</v>
      </c>
    </row>
    <row r="166" spans="2:65" s="13" customFormat="1">
      <c r="B166" s="176"/>
      <c r="D166" s="159" t="s">
        <v>131</v>
      </c>
      <c r="E166" s="177" t="s">
        <v>1</v>
      </c>
      <c r="F166" s="178" t="s">
        <v>246</v>
      </c>
      <c r="H166" s="179">
        <v>18.498999999999999</v>
      </c>
      <c r="I166" s="180"/>
      <c r="L166" s="176"/>
      <c r="M166" s="181"/>
      <c r="N166" s="182"/>
      <c r="O166" s="182"/>
      <c r="P166" s="182"/>
      <c r="Q166" s="182"/>
      <c r="R166" s="182"/>
      <c r="S166" s="182"/>
      <c r="T166" s="183"/>
      <c r="AT166" s="177" t="s">
        <v>131</v>
      </c>
      <c r="AU166" s="177" t="s">
        <v>78</v>
      </c>
      <c r="AV166" s="13" t="s">
        <v>78</v>
      </c>
      <c r="AW166" s="13" t="s">
        <v>33</v>
      </c>
      <c r="AX166" s="13" t="s">
        <v>71</v>
      </c>
      <c r="AY166" s="177" t="s">
        <v>125</v>
      </c>
    </row>
    <row r="167" spans="2:65" s="13" customFormat="1">
      <c r="B167" s="176"/>
      <c r="D167" s="159" t="s">
        <v>131</v>
      </c>
      <c r="E167" s="177" t="s">
        <v>1</v>
      </c>
      <c r="F167" s="178" t="s">
        <v>247</v>
      </c>
      <c r="H167" s="179">
        <v>-0.44400000000000001</v>
      </c>
      <c r="I167" s="180"/>
      <c r="L167" s="176"/>
      <c r="M167" s="181"/>
      <c r="N167" s="182"/>
      <c r="O167" s="182"/>
      <c r="P167" s="182"/>
      <c r="Q167" s="182"/>
      <c r="R167" s="182"/>
      <c r="S167" s="182"/>
      <c r="T167" s="183"/>
      <c r="AT167" s="177" t="s">
        <v>131</v>
      </c>
      <c r="AU167" s="177" t="s">
        <v>78</v>
      </c>
      <c r="AV167" s="13" t="s">
        <v>78</v>
      </c>
      <c r="AW167" s="13" t="s">
        <v>33</v>
      </c>
      <c r="AX167" s="13" t="s">
        <v>71</v>
      </c>
      <c r="AY167" s="177" t="s">
        <v>125</v>
      </c>
    </row>
    <row r="168" spans="2:65" s="11" customFormat="1">
      <c r="B168" s="158"/>
      <c r="D168" s="159" t="s">
        <v>131</v>
      </c>
      <c r="E168" s="160" t="s">
        <v>1</v>
      </c>
      <c r="F168" s="161" t="s">
        <v>175</v>
      </c>
      <c r="H168" s="160" t="s">
        <v>1</v>
      </c>
      <c r="I168" s="162"/>
      <c r="L168" s="158"/>
      <c r="M168" s="163"/>
      <c r="N168" s="164"/>
      <c r="O168" s="164"/>
      <c r="P168" s="164"/>
      <c r="Q168" s="164"/>
      <c r="R168" s="164"/>
      <c r="S168" s="164"/>
      <c r="T168" s="165"/>
      <c r="AT168" s="160" t="s">
        <v>131</v>
      </c>
      <c r="AU168" s="160" t="s">
        <v>78</v>
      </c>
      <c r="AV168" s="11" t="s">
        <v>76</v>
      </c>
      <c r="AW168" s="11" t="s">
        <v>33</v>
      </c>
      <c r="AX168" s="11" t="s">
        <v>71</v>
      </c>
      <c r="AY168" s="160" t="s">
        <v>125</v>
      </c>
    </row>
    <row r="169" spans="2:65" s="13" customFormat="1">
      <c r="B169" s="176"/>
      <c r="D169" s="159" t="s">
        <v>131</v>
      </c>
      <c r="E169" s="177" t="s">
        <v>1</v>
      </c>
      <c r="F169" s="178" t="s">
        <v>248</v>
      </c>
      <c r="H169" s="179">
        <v>1.07</v>
      </c>
      <c r="I169" s="180"/>
      <c r="L169" s="176"/>
      <c r="M169" s="181"/>
      <c r="N169" s="182"/>
      <c r="O169" s="182"/>
      <c r="P169" s="182"/>
      <c r="Q169" s="182"/>
      <c r="R169" s="182"/>
      <c r="S169" s="182"/>
      <c r="T169" s="183"/>
      <c r="AT169" s="177" t="s">
        <v>131</v>
      </c>
      <c r="AU169" s="177" t="s">
        <v>78</v>
      </c>
      <c r="AV169" s="13" t="s">
        <v>78</v>
      </c>
      <c r="AW169" s="13" t="s">
        <v>33</v>
      </c>
      <c r="AX169" s="13" t="s">
        <v>71</v>
      </c>
      <c r="AY169" s="177" t="s">
        <v>125</v>
      </c>
    </row>
    <row r="170" spans="2:65" s="12" customFormat="1">
      <c r="B170" s="166"/>
      <c r="D170" s="159" t="s">
        <v>131</v>
      </c>
      <c r="E170" s="167" t="s">
        <v>1</v>
      </c>
      <c r="F170" s="168" t="s">
        <v>133</v>
      </c>
      <c r="H170" s="169">
        <v>26.24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67" t="s">
        <v>131</v>
      </c>
      <c r="AU170" s="167" t="s">
        <v>78</v>
      </c>
      <c r="AV170" s="12" t="s">
        <v>129</v>
      </c>
      <c r="AW170" s="12" t="s">
        <v>33</v>
      </c>
      <c r="AX170" s="12" t="s">
        <v>76</v>
      </c>
      <c r="AY170" s="167" t="s">
        <v>125</v>
      </c>
    </row>
    <row r="171" spans="2:65" s="10" customFormat="1" ht="22.9" customHeight="1">
      <c r="B171" s="136"/>
      <c r="D171" s="137" t="s">
        <v>70</v>
      </c>
      <c r="E171" s="174" t="s">
        <v>166</v>
      </c>
      <c r="F171" s="174" t="s">
        <v>249</v>
      </c>
      <c r="I171" s="139"/>
      <c r="J171" s="175">
        <f>BK171</f>
        <v>0</v>
      </c>
      <c r="L171" s="136"/>
      <c r="M171" s="140"/>
      <c r="N171" s="141"/>
      <c r="O171" s="141"/>
      <c r="P171" s="142">
        <f>SUM(P172:P200)</f>
        <v>0</v>
      </c>
      <c r="Q171" s="141"/>
      <c r="R171" s="142">
        <f>SUM(R172:R200)</f>
        <v>0.23410119999999998</v>
      </c>
      <c r="S171" s="141"/>
      <c r="T171" s="143">
        <f>SUM(T172:T200)</f>
        <v>0</v>
      </c>
      <c r="AR171" s="137" t="s">
        <v>76</v>
      </c>
      <c r="AT171" s="144" t="s">
        <v>70</v>
      </c>
      <c r="AU171" s="144" t="s">
        <v>76</v>
      </c>
      <c r="AY171" s="137" t="s">
        <v>125</v>
      </c>
      <c r="BK171" s="145">
        <f>SUM(BK172:BK200)</f>
        <v>0</v>
      </c>
    </row>
    <row r="172" spans="2:65" s="1" customFormat="1" ht="16.5" customHeight="1">
      <c r="B172" s="118"/>
      <c r="C172" s="146" t="s">
        <v>250</v>
      </c>
      <c r="D172" s="146" t="s">
        <v>126</v>
      </c>
      <c r="E172" s="147" t="s">
        <v>251</v>
      </c>
      <c r="F172" s="148" t="s">
        <v>252</v>
      </c>
      <c r="G172" s="149" t="s">
        <v>137</v>
      </c>
      <c r="H172" s="150">
        <v>11</v>
      </c>
      <c r="I172" s="151"/>
      <c r="J172" s="152">
        <f>ROUND(I172*H172,2)</f>
        <v>0</v>
      </c>
      <c r="K172" s="148" t="s">
        <v>138</v>
      </c>
      <c r="L172" s="29"/>
      <c r="M172" s="153" t="s">
        <v>1</v>
      </c>
      <c r="N172" s="154" t="s">
        <v>42</v>
      </c>
      <c r="O172" s="48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AR172" s="15" t="s">
        <v>129</v>
      </c>
      <c r="AT172" s="15" t="s">
        <v>126</v>
      </c>
      <c r="AU172" s="15" t="s">
        <v>78</v>
      </c>
      <c r="AY172" s="15" t="s">
        <v>125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5" t="s">
        <v>76</v>
      </c>
      <c r="BK172" s="157">
        <f>ROUND(I172*H172,2)</f>
        <v>0</v>
      </c>
      <c r="BL172" s="15" t="s">
        <v>129</v>
      </c>
      <c r="BM172" s="15" t="s">
        <v>253</v>
      </c>
    </row>
    <row r="173" spans="2:65" s="1" customFormat="1" ht="16.5" customHeight="1">
      <c r="B173" s="118"/>
      <c r="C173" s="184" t="s">
        <v>254</v>
      </c>
      <c r="D173" s="184" t="s">
        <v>191</v>
      </c>
      <c r="E173" s="185" t="s">
        <v>255</v>
      </c>
      <c r="F173" s="186" t="s">
        <v>256</v>
      </c>
      <c r="G173" s="187" t="s">
        <v>137</v>
      </c>
      <c r="H173" s="188">
        <v>11.164999999999999</v>
      </c>
      <c r="I173" s="189"/>
      <c r="J173" s="190">
        <f>ROUND(I173*H173,2)</f>
        <v>0</v>
      </c>
      <c r="K173" s="186" t="s">
        <v>138</v>
      </c>
      <c r="L173" s="191"/>
      <c r="M173" s="192" t="s">
        <v>1</v>
      </c>
      <c r="N173" s="193" t="s">
        <v>42</v>
      </c>
      <c r="O173" s="48"/>
      <c r="P173" s="155">
        <f>O173*H173</f>
        <v>0</v>
      </c>
      <c r="Q173" s="155">
        <v>2.7999999999999998E-4</v>
      </c>
      <c r="R173" s="155">
        <f>Q173*H173</f>
        <v>3.1261999999999996E-3</v>
      </c>
      <c r="S173" s="155">
        <v>0</v>
      </c>
      <c r="T173" s="156">
        <f>S173*H173</f>
        <v>0</v>
      </c>
      <c r="AR173" s="15" t="s">
        <v>166</v>
      </c>
      <c r="AT173" s="15" t="s">
        <v>191</v>
      </c>
      <c r="AU173" s="15" t="s">
        <v>78</v>
      </c>
      <c r="AY173" s="15" t="s">
        <v>125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5" t="s">
        <v>76</v>
      </c>
      <c r="BK173" s="157">
        <f>ROUND(I173*H173,2)</f>
        <v>0</v>
      </c>
      <c r="BL173" s="15" t="s">
        <v>129</v>
      </c>
      <c r="BM173" s="15" t="s">
        <v>257</v>
      </c>
    </row>
    <row r="174" spans="2:65" s="13" customFormat="1">
      <c r="B174" s="176"/>
      <c r="D174" s="159" t="s">
        <v>131</v>
      </c>
      <c r="F174" s="178" t="s">
        <v>258</v>
      </c>
      <c r="H174" s="179">
        <v>11.164999999999999</v>
      </c>
      <c r="I174" s="180"/>
      <c r="L174" s="176"/>
      <c r="M174" s="181"/>
      <c r="N174" s="182"/>
      <c r="O174" s="182"/>
      <c r="P174" s="182"/>
      <c r="Q174" s="182"/>
      <c r="R174" s="182"/>
      <c r="S174" s="182"/>
      <c r="T174" s="183"/>
      <c r="AT174" s="177" t="s">
        <v>131</v>
      </c>
      <c r="AU174" s="177" t="s">
        <v>78</v>
      </c>
      <c r="AV174" s="13" t="s">
        <v>78</v>
      </c>
      <c r="AW174" s="13" t="s">
        <v>3</v>
      </c>
      <c r="AX174" s="13" t="s">
        <v>76</v>
      </c>
      <c r="AY174" s="177" t="s">
        <v>125</v>
      </c>
    </row>
    <row r="175" spans="2:65" s="1" customFormat="1" ht="16.5" customHeight="1">
      <c r="B175" s="118"/>
      <c r="C175" s="146" t="s">
        <v>259</v>
      </c>
      <c r="D175" s="146" t="s">
        <v>126</v>
      </c>
      <c r="E175" s="147" t="s">
        <v>260</v>
      </c>
      <c r="F175" s="148" t="s">
        <v>261</v>
      </c>
      <c r="G175" s="149" t="s">
        <v>137</v>
      </c>
      <c r="H175" s="150">
        <v>150</v>
      </c>
      <c r="I175" s="151"/>
      <c r="J175" s="152">
        <f>ROUND(I175*H175,2)</f>
        <v>0</v>
      </c>
      <c r="K175" s="148" t="s">
        <v>138</v>
      </c>
      <c r="L175" s="29"/>
      <c r="M175" s="153" t="s">
        <v>1</v>
      </c>
      <c r="N175" s="154" t="s">
        <v>42</v>
      </c>
      <c r="O175" s="48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AR175" s="15" t="s">
        <v>129</v>
      </c>
      <c r="AT175" s="15" t="s">
        <v>126</v>
      </c>
      <c r="AU175" s="15" t="s">
        <v>78</v>
      </c>
      <c r="AY175" s="15" t="s">
        <v>125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5" t="s">
        <v>76</v>
      </c>
      <c r="BK175" s="157">
        <f>ROUND(I175*H175,2)</f>
        <v>0</v>
      </c>
      <c r="BL175" s="15" t="s">
        <v>129</v>
      </c>
      <c r="BM175" s="15" t="s">
        <v>262</v>
      </c>
    </row>
    <row r="176" spans="2:65" s="1" customFormat="1" ht="16.5" customHeight="1">
      <c r="B176" s="118"/>
      <c r="C176" s="184" t="s">
        <v>263</v>
      </c>
      <c r="D176" s="184" t="s">
        <v>191</v>
      </c>
      <c r="E176" s="185" t="s">
        <v>264</v>
      </c>
      <c r="F176" s="186" t="s">
        <v>265</v>
      </c>
      <c r="G176" s="187" t="s">
        <v>137</v>
      </c>
      <c r="H176" s="188">
        <v>152.25</v>
      </c>
      <c r="I176" s="189"/>
      <c r="J176" s="190">
        <f>ROUND(I176*H176,2)</f>
        <v>0</v>
      </c>
      <c r="K176" s="186" t="s">
        <v>138</v>
      </c>
      <c r="L176" s="191"/>
      <c r="M176" s="192" t="s">
        <v>1</v>
      </c>
      <c r="N176" s="193" t="s">
        <v>42</v>
      </c>
      <c r="O176" s="48"/>
      <c r="P176" s="155">
        <f>O176*H176</f>
        <v>0</v>
      </c>
      <c r="Q176" s="155">
        <v>1.06E-3</v>
      </c>
      <c r="R176" s="155">
        <f>Q176*H176</f>
        <v>0.161385</v>
      </c>
      <c r="S176" s="155">
        <v>0</v>
      </c>
      <c r="T176" s="156">
        <f>S176*H176</f>
        <v>0</v>
      </c>
      <c r="AR176" s="15" t="s">
        <v>166</v>
      </c>
      <c r="AT176" s="15" t="s">
        <v>191</v>
      </c>
      <c r="AU176" s="15" t="s">
        <v>78</v>
      </c>
      <c r="AY176" s="15" t="s">
        <v>125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5" t="s">
        <v>76</v>
      </c>
      <c r="BK176" s="157">
        <f>ROUND(I176*H176,2)</f>
        <v>0</v>
      </c>
      <c r="BL176" s="15" t="s">
        <v>129</v>
      </c>
      <c r="BM176" s="15" t="s">
        <v>266</v>
      </c>
    </row>
    <row r="177" spans="2:65" s="13" customFormat="1">
      <c r="B177" s="176"/>
      <c r="D177" s="159" t="s">
        <v>131</v>
      </c>
      <c r="F177" s="178" t="s">
        <v>267</v>
      </c>
      <c r="H177" s="179">
        <v>152.25</v>
      </c>
      <c r="I177" s="180"/>
      <c r="L177" s="176"/>
      <c r="M177" s="181"/>
      <c r="N177" s="182"/>
      <c r="O177" s="182"/>
      <c r="P177" s="182"/>
      <c r="Q177" s="182"/>
      <c r="R177" s="182"/>
      <c r="S177" s="182"/>
      <c r="T177" s="183"/>
      <c r="AT177" s="177" t="s">
        <v>131</v>
      </c>
      <c r="AU177" s="177" t="s">
        <v>78</v>
      </c>
      <c r="AV177" s="13" t="s">
        <v>78</v>
      </c>
      <c r="AW177" s="13" t="s">
        <v>3</v>
      </c>
      <c r="AX177" s="13" t="s">
        <v>76</v>
      </c>
      <c r="AY177" s="177" t="s">
        <v>125</v>
      </c>
    </row>
    <row r="178" spans="2:65" s="1" customFormat="1" ht="16.5" customHeight="1">
      <c r="B178" s="118"/>
      <c r="C178" s="146" t="s">
        <v>268</v>
      </c>
      <c r="D178" s="146" t="s">
        <v>126</v>
      </c>
      <c r="E178" s="147" t="s">
        <v>269</v>
      </c>
      <c r="F178" s="148" t="s">
        <v>270</v>
      </c>
      <c r="G178" s="149" t="s">
        <v>144</v>
      </c>
      <c r="H178" s="150">
        <v>7</v>
      </c>
      <c r="I178" s="151"/>
      <c r="J178" s="152">
        <f>ROUND(I178*H178,2)</f>
        <v>0</v>
      </c>
      <c r="K178" s="148" t="s">
        <v>138</v>
      </c>
      <c r="L178" s="29"/>
      <c r="M178" s="153" t="s">
        <v>1</v>
      </c>
      <c r="N178" s="154" t="s">
        <v>42</v>
      </c>
      <c r="O178" s="4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AR178" s="15" t="s">
        <v>129</v>
      </c>
      <c r="AT178" s="15" t="s">
        <v>126</v>
      </c>
      <c r="AU178" s="15" t="s">
        <v>78</v>
      </c>
      <c r="AY178" s="15" t="s">
        <v>125</v>
      </c>
      <c r="BE178" s="157">
        <f>IF(N178="základní",J178,0)</f>
        <v>0</v>
      </c>
      <c r="BF178" s="157">
        <f>IF(N178="snížená",J178,0)</f>
        <v>0</v>
      </c>
      <c r="BG178" s="157">
        <f>IF(N178="zákl. přenesená",J178,0)</f>
        <v>0</v>
      </c>
      <c r="BH178" s="157">
        <f>IF(N178="sníž. přenesená",J178,0)</f>
        <v>0</v>
      </c>
      <c r="BI178" s="157">
        <f>IF(N178="nulová",J178,0)</f>
        <v>0</v>
      </c>
      <c r="BJ178" s="15" t="s">
        <v>76</v>
      </c>
      <c r="BK178" s="157">
        <f>ROUND(I178*H178,2)</f>
        <v>0</v>
      </c>
      <c r="BL178" s="15" t="s">
        <v>129</v>
      </c>
      <c r="BM178" s="15" t="s">
        <v>271</v>
      </c>
    </row>
    <row r="179" spans="2:65" s="1" customFormat="1" ht="16.5" customHeight="1">
      <c r="B179" s="118"/>
      <c r="C179" s="184" t="s">
        <v>272</v>
      </c>
      <c r="D179" s="184" t="s">
        <v>191</v>
      </c>
      <c r="E179" s="185" t="s">
        <v>273</v>
      </c>
      <c r="F179" s="186" t="s">
        <v>274</v>
      </c>
      <c r="G179" s="187" t="s">
        <v>144</v>
      </c>
      <c r="H179" s="188">
        <v>7</v>
      </c>
      <c r="I179" s="189"/>
      <c r="J179" s="190">
        <f>ROUND(I179*H179,2)</f>
        <v>0</v>
      </c>
      <c r="K179" s="186" t="s">
        <v>138</v>
      </c>
      <c r="L179" s="191"/>
      <c r="M179" s="192" t="s">
        <v>1</v>
      </c>
      <c r="N179" s="193" t="s">
        <v>42</v>
      </c>
      <c r="O179" s="48"/>
      <c r="P179" s="155">
        <f>O179*H179</f>
        <v>0</v>
      </c>
      <c r="Q179" s="155">
        <v>9.0000000000000006E-5</v>
      </c>
      <c r="R179" s="155">
        <f>Q179*H179</f>
        <v>6.3000000000000003E-4</v>
      </c>
      <c r="S179" s="155">
        <v>0</v>
      </c>
      <c r="T179" s="156">
        <f>S179*H179</f>
        <v>0</v>
      </c>
      <c r="AR179" s="15" t="s">
        <v>166</v>
      </c>
      <c r="AT179" s="15" t="s">
        <v>191</v>
      </c>
      <c r="AU179" s="15" t="s">
        <v>78</v>
      </c>
      <c r="AY179" s="15" t="s">
        <v>125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5" t="s">
        <v>76</v>
      </c>
      <c r="BK179" s="157">
        <f>ROUND(I179*H179,2)</f>
        <v>0</v>
      </c>
      <c r="BL179" s="15" t="s">
        <v>129</v>
      </c>
      <c r="BM179" s="15" t="s">
        <v>275</v>
      </c>
    </row>
    <row r="180" spans="2:65" s="1" customFormat="1" ht="16.5" customHeight="1">
      <c r="B180" s="118"/>
      <c r="C180" s="146" t="s">
        <v>276</v>
      </c>
      <c r="D180" s="146" t="s">
        <v>126</v>
      </c>
      <c r="E180" s="147" t="s">
        <v>277</v>
      </c>
      <c r="F180" s="148" t="s">
        <v>278</v>
      </c>
      <c r="G180" s="149" t="s">
        <v>144</v>
      </c>
      <c r="H180" s="150">
        <v>2</v>
      </c>
      <c r="I180" s="151"/>
      <c r="J180" s="152">
        <f>ROUND(I180*H180,2)</f>
        <v>0</v>
      </c>
      <c r="K180" s="148" t="s">
        <v>138</v>
      </c>
      <c r="L180" s="29"/>
      <c r="M180" s="153" t="s">
        <v>1</v>
      </c>
      <c r="N180" s="154" t="s">
        <v>42</v>
      </c>
      <c r="O180" s="48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AR180" s="15" t="s">
        <v>129</v>
      </c>
      <c r="AT180" s="15" t="s">
        <v>126</v>
      </c>
      <c r="AU180" s="15" t="s">
        <v>78</v>
      </c>
      <c r="AY180" s="15" t="s">
        <v>125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5" t="s">
        <v>76</v>
      </c>
      <c r="BK180" s="157">
        <f>ROUND(I180*H180,2)</f>
        <v>0</v>
      </c>
      <c r="BL180" s="15" t="s">
        <v>129</v>
      </c>
      <c r="BM180" s="15" t="s">
        <v>279</v>
      </c>
    </row>
    <row r="181" spans="2:65" s="1" customFormat="1" ht="16.5" customHeight="1">
      <c r="B181" s="118"/>
      <c r="C181" s="146" t="s">
        <v>280</v>
      </c>
      <c r="D181" s="146" t="s">
        <v>126</v>
      </c>
      <c r="E181" s="147" t="s">
        <v>281</v>
      </c>
      <c r="F181" s="148" t="s">
        <v>282</v>
      </c>
      <c r="G181" s="149" t="s">
        <v>144</v>
      </c>
      <c r="H181" s="150">
        <v>3</v>
      </c>
      <c r="I181" s="151"/>
      <c r="J181" s="152">
        <f>ROUND(I181*H181,2)</f>
        <v>0</v>
      </c>
      <c r="K181" s="148" t="s">
        <v>138</v>
      </c>
      <c r="L181" s="29"/>
      <c r="M181" s="153" t="s">
        <v>1</v>
      </c>
      <c r="N181" s="154" t="s">
        <v>42</v>
      </c>
      <c r="O181" s="48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AR181" s="15" t="s">
        <v>129</v>
      </c>
      <c r="AT181" s="15" t="s">
        <v>126</v>
      </c>
      <c r="AU181" s="15" t="s">
        <v>78</v>
      </c>
      <c r="AY181" s="15" t="s">
        <v>125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5" t="s">
        <v>76</v>
      </c>
      <c r="BK181" s="157">
        <f>ROUND(I181*H181,2)</f>
        <v>0</v>
      </c>
      <c r="BL181" s="15" t="s">
        <v>129</v>
      </c>
      <c r="BM181" s="15" t="s">
        <v>283</v>
      </c>
    </row>
    <row r="182" spans="2:65" s="1" customFormat="1" ht="16.5" customHeight="1">
      <c r="B182" s="118"/>
      <c r="C182" s="184" t="s">
        <v>284</v>
      </c>
      <c r="D182" s="184" t="s">
        <v>191</v>
      </c>
      <c r="E182" s="185" t="s">
        <v>285</v>
      </c>
      <c r="F182" s="186" t="s">
        <v>286</v>
      </c>
      <c r="G182" s="187" t="s">
        <v>144</v>
      </c>
      <c r="H182" s="188">
        <v>5</v>
      </c>
      <c r="I182" s="189"/>
      <c r="J182" s="190">
        <f>ROUND(I182*H182,2)</f>
        <v>0</v>
      </c>
      <c r="K182" s="186" t="s">
        <v>138</v>
      </c>
      <c r="L182" s="191"/>
      <c r="M182" s="192" t="s">
        <v>1</v>
      </c>
      <c r="N182" s="193" t="s">
        <v>42</v>
      </c>
      <c r="O182" s="48"/>
      <c r="P182" s="155">
        <f>O182*H182</f>
        <v>0</v>
      </c>
      <c r="Q182" s="155">
        <v>2.5999999999999998E-4</v>
      </c>
      <c r="R182" s="155">
        <f>Q182*H182</f>
        <v>1.2999999999999999E-3</v>
      </c>
      <c r="S182" s="155">
        <v>0</v>
      </c>
      <c r="T182" s="156">
        <f>S182*H182</f>
        <v>0</v>
      </c>
      <c r="AR182" s="15" t="s">
        <v>166</v>
      </c>
      <c r="AT182" s="15" t="s">
        <v>191</v>
      </c>
      <c r="AU182" s="15" t="s">
        <v>78</v>
      </c>
      <c r="AY182" s="15" t="s">
        <v>125</v>
      </c>
      <c r="BE182" s="157">
        <f>IF(N182="základní",J182,0)</f>
        <v>0</v>
      </c>
      <c r="BF182" s="157">
        <f>IF(N182="snížená",J182,0)</f>
        <v>0</v>
      </c>
      <c r="BG182" s="157">
        <f>IF(N182="zákl. přenesená",J182,0)</f>
        <v>0</v>
      </c>
      <c r="BH182" s="157">
        <f>IF(N182="sníž. přenesená",J182,0)</f>
        <v>0</v>
      </c>
      <c r="BI182" s="157">
        <f>IF(N182="nulová",J182,0)</f>
        <v>0</v>
      </c>
      <c r="BJ182" s="15" t="s">
        <v>76</v>
      </c>
      <c r="BK182" s="157">
        <f>ROUND(I182*H182,2)</f>
        <v>0</v>
      </c>
      <c r="BL182" s="15" t="s">
        <v>129</v>
      </c>
      <c r="BM182" s="15" t="s">
        <v>287</v>
      </c>
    </row>
    <row r="183" spans="2:65" s="13" customFormat="1">
      <c r="B183" s="176"/>
      <c r="D183" s="159" t="s">
        <v>131</v>
      </c>
      <c r="E183" s="177" t="s">
        <v>1</v>
      </c>
      <c r="F183" s="178" t="s">
        <v>288</v>
      </c>
      <c r="H183" s="179">
        <v>5</v>
      </c>
      <c r="I183" s="180"/>
      <c r="L183" s="176"/>
      <c r="M183" s="181"/>
      <c r="N183" s="182"/>
      <c r="O183" s="182"/>
      <c r="P183" s="182"/>
      <c r="Q183" s="182"/>
      <c r="R183" s="182"/>
      <c r="S183" s="182"/>
      <c r="T183" s="183"/>
      <c r="AT183" s="177" t="s">
        <v>131</v>
      </c>
      <c r="AU183" s="177" t="s">
        <v>78</v>
      </c>
      <c r="AV183" s="13" t="s">
        <v>78</v>
      </c>
      <c r="AW183" s="13" t="s">
        <v>33</v>
      </c>
      <c r="AX183" s="13" t="s">
        <v>76</v>
      </c>
      <c r="AY183" s="177" t="s">
        <v>125</v>
      </c>
    </row>
    <row r="184" spans="2:65" s="1" customFormat="1" ht="16.5" customHeight="1">
      <c r="B184" s="118"/>
      <c r="C184" s="146" t="s">
        <v>289</v>
      </c>
      <c r="D184" s="146" t="s">
        <v>126</v>
      </c>
      <c r="E184" s="147" t="s">
        <v>290</v>
      </c>
      <c r="F184" s="148" t="s">
        <v>291</v>
      </c>
      <c r="G184" s="149" t="s">
        <v>144</v>
      </c>
      <c r="H184" s="150">
        <v>5</v>
      </c>
      <c r="I184" s="151"/>
      <c r="J184" s="152">
        <f t="shared" ref="J184:J196" si="5">ROUND(I184*H184,2)</f>
        <v>0</v>
      </c>
      <c r="K184" s="148" t="s">
        <v>138</v>
      </c>
      <c r="L184" s="29"/>
      <c r="M184" s="153" t="s">
        <v>1</v>
      </c>
      <c r="N184" s="154" t="s">
        <v>42</v>
      </c>
      <c r="O184" s="48"/>
      <c r="P184" s="155">
        <f t="shared" ref="P184:P196" si="6">O184*H184</f>
        <v>0</v>
      </c>
      <c r="Q184" s="155">
        <v>0</v>
      </c>
      <c r="R184" s="155">
        <f t="shared" ref="R184:R196" si="7">Q184*H184</f>
        <v>0</v>
      </c>
      <c r="S184" s="155">
        <v>0</v>
      </c>
      <c r="T184" s="156">
        <f t="shared" ref="T184:T196" si="8">S184*H184</f>
        <v>0</v>
      </c>
      <c r="AR184" s="15" t="s">
        <v>129</v>
      </c>
      <c r="AT184" s="15" t="s">
        <v>126</v>
      </c>
      <c r="AU184" s="15" t="s">
        <v>78</v>
      </c>
      <c r="AY184" s="15" t="s">
        <v>125</v>
      </c>
      <c r="BE184" s="157">
        <f t="shared" ref="BE184:BE196" si="9">IF(N184="základní",J184,0)</f>
        <v>0</v>
      </c>
      <c r="BF184" s="157">
        <f t="shared" ref="BF184:BF196" si="10">IF(N184="snížená",J184,0)</f>
        <v>0</v>
      </c>
      <c r="BG184" s="157">
        <f t="shared" ref="BG184:BG196" si="11">IF(N184="zákl. přenesená",J184,0)</f>
        <v>0</v>
      </c>
      <c r="BH184" s="157">
        <f t="shared" ref="BH184:BH196" si="12">IF(N184="sníž. přenesená",J184,0)</f>
        <v>0</v>
      </c>
      <c r="BI184" s="157">
        <f t="shared" ref="BI184:BI196" si="13">IF(N184="nulová",J184,0)</f>
        <v>0</v>
      </c>
      <c r="BJ184" s="15" t="s">
        <v>76</v>
      </c>
      <c r="BK184" s="157">
        <f t="shared" ref="BK184:BK196" si="14">ROUND(I184*H184,2)</f>
        <v>0</v>
      </c>
      <c r="BL184" s="15" t="s">
        <v>129</v>
      </c>
      <c r="BM184" s="15" t="s">
        <v>292</v>
      </c>
    </row>
    <row r="185" spans="2:65" s="1" customFormat="1" ht="16.5" customHeight="1">
      <c r="B185" s="118"/>
      <c r="C185" s="184" t="s">
        <v>293</v>
      </c>
      <c r="D185" s="184" t="s">
        <v>191</v>
      </c>
      <c r="E185" s="185" t="s">
        <v>294</v>
      </c>
      <c r="F185" s="186" t="s">
        <v>295</v>
      </c>
      <c r="G185" s="187" t="s">
        <v>144</v>
      </c>
      <c r="H185" s="188">
        <v>5</v>
      </c>
      <c r="I185" s="189"/>
      <c r="J185" s="190">
        <f t="shared" si="5"/>
        <v>0</v>
      </c>
      <c r="K185" s="186" t="s">
        <v>138</v>
      </c>
      <c r="L185" s="191"/>
      <c r="M185" s="192" t="s">
        <v>1</v>
      </c>
      <c r="N185" s="193" t="s">
        <v>42</v>
      </c>
      <c r="O185" s="48"/>
      <c r="P185" s="155">
        <f t="shared" si="6"/>
        <v>0</v>
      </c>
      <c r="Q185" s="155">
        <v>3.2000000000000003E-4</v>
      </c>
      <c r="R185" s="155">
        <f t="shared" si="7"/>
        <v>1.6000000000000001E-3</v>
      </c>
      <c r="S185" s="155">
        <v>0</v>
      </c>
      <c r="T185" s="156">
        <f t="shared" si="8"/>
        <v>0</v>
      </c>
      <c r="AR185" s="15" t="s">
        <v>166</v>
      </c>
      <c r="AT185" s="15" t="s">
        <v>191</v>
      </c>
      <c r="AU185" s="15" t="s">
        <v>78</v>
      </c>
      <c r="AY185" s="15" t="s">
        <v>125</v>
      </c>
      <c r="BE185" s="157">
        <f t="shared" si="9"/>
        <v>0</v>
      </c>
      <c r="BF185" s="157">
        <f t="shared" si="10"/>
        <v>0</v>
      </c>
      <c r="BG185" s="157">
        <f t="shared" si="11"/>
        <v>0</v>
      </c>
      <c r="BH185" s="157">
        <f t="shared" si="12"/>
        <v>0</v>
      </c>
      <c r="BI185" s="157">
        <f t="shared" si="13"/>
        <v>0</v>
      </c>
      <c r="BJ185" s="15" t="s">
        <v>76</v>
      </c>
      <c r="BK185" s="157">
        <f t="shared" si="14"/>
        <v>0</v>
      </c>
      <c r="BL185" s="15" t="s">
        <v>129</v>
      </c>
      <c r="BM185" s="15" t="s">
        <v>296</v>
      </c>
    </row>
    <row r="186" spans="2:65" s="1" customFormat="1" ht="16.5" customHeight="1">
      <c r="B186" s="118"/>
      <c r="C186" s="146" t="s">
        <v>297</v>
      </c>
      <c r="D186" s="146" t="s">
        <v>126</v>
      </c>
      <c r="E186" s="147" t="s">
        <v>298</v>
      </c>
      <c r="F186" s="148" t="s">
        <v>299</v>
      </c>
      <c r="G186" s="149" t="s">
        <v>144</v>
      </c>
      <c r="H186" s="150">
        <v>1</v>
      </c>
      <c r="I186" s="151"/>
      <c r="J186" s="152">
        <f t="shared" si="5"/>
        <v>0</v>
      </c>
      <c r="K186" s="148" t="s">
        <v>138</v>
      </c>
      <c r="L186" s="29"/>
      <c r="M186" s="153" t="s">
        <v>1</v>
      </c>
      <c r="N186" s="154" t="s">
        <v>42</v>
      </c>
      <c r="O186" s="48"/>
      <c r="P186" s="155">
        <f t="shared" si="6"/>
        <v>0</v>
      </c>
      <c r="Q186" s="155">
        <v>0</v>
      </c>
      <c r="R186" s="155">
        <f t="shared" si="7"/>
        <v>0</v>
      </c>
      <c r="S186" s="155">
        <v>0</v>
      </c>
      <c r="T186" s="156">
        <f t="shared" si="8"/>
        <v>0</v>
      </c>
      <c r="AR186" s="15" t="s">
        <v>129</v>
      </c>
      <c r="AT186" s="15" t="s">
        <v>126</v>
      </c>
      <c r="AU186" s="15" t="s">
        <v>78</v>
      </c>
      <c r="AY186" s="15" t="s">
        <v>125</v>
      </c>
      <c r="BE186" s="157">
        <f t="shared" si="9"/>
        <v>0</v>
      </c>
      <c r="BF186" s="157">
        <f t="shared" si="10"/>
        <v>0</v>
      </c>
      <c r="BG186" s="157">
        <f t="shared" si="11"/>
        <v>0</v>
      </c>
      <c r="BH186" s="157">
        <f t="shared" si="12"/>
        <v>0</v>
      </c>
      <c r="BI186" s="157">
        <f t="shared" si="13"/>
        <v>0</v>
      </c>
      <c r="BJ186" s="15" t="s">
        <v>76</v>
      </c>
      <c r="BK186" s="157">
        <f t="shared" si="14"/>
        <v>0</v>
      </c>
      <c r="BL186" s="15" t="s">
        <v>129</v>
      </c>
      <c r="BM186" s="15" t="s">
        <v>300</v>
      </c>
    </row>
    <row r="187" spans="2:65" s="1" customFormat="1" ht="16.5" customHeight="1">
      <c r="B187" s="118"/>
      <c r="C187" s="184" t="s">
        <v>301</v>
      </c>
      <c r="D187" s="184" t="s">
        <v>191</v>
      </c>
      <c r="E187" s="185" t="s">
        <v>302</v>
      </c>
      <c r="F187" s="186" t="s">
        <v>303</v>
      </c>
      <c r="G187" s="187" t="s">
        <v>144</v>
      </c>
      <c r="H187" s="188">
        <v>1</v>
      </c>
      <c r="I187" s="189"/>
      <c r="J187" s="190">
        <f t="shared" si="5"/>
        <v>0</v>
      </c>
      <c r="K187" s="186" t="s">
        <v>138</v>
      </c>
      <c r="L187" s="191"/>
      <c r="M187" s="192" t="s">
        <v>1</v>
      </c>
      <c r="N187" s="193" t="s">
        <v>42</v>
      </c>
      <c r="O187" s="48"/>
      <c r="P187" s="155">
        <f t="shared" si="6"/>
        <v>0</v>
      </c>
      <c r="Q187" s="155">
        <v>1.4999999999999999E-4</v>
      </c>
      <c r="R187" s="155">
        <f t="shared" si="7"/>
        <v>1.4999999999999999E-4</v>
      </c>
      <c r="S187" s="155">
        <v>0</v>
      </c>
      <c r="T187" s="156">
        <f t="shared" si="8"/>
        <v>0</v>
      </c>
      <c r="AR187" s="15" t="s">
        <v>166</v>
      </c>
      <c r="AT187" s="15" t="s">
        <v>191</v>
      </c>
      <c r="AU187" s="15" t="s">
        <v>78</v>
      </c>
      <c r="AY187" s="15" t="s">
        <v>125</v>
      </c>
      <c r="BE187" s="157">
        <f t="shared" si="9"/>
        <v>0</v>
      </c>
      <c r="BF187" s="157">
        <f t="shared" si="10"/>
        <v>0</v>
      </c>
      <c r="BG187" s="157">
        <f t="shared" si="11"/>
        <v>0</v>
      </c>
      <c r="BH187" s="157">
        <f t="shared" si="12"/>
        <v>0</v>
      </c>
      <c r="BI187" s="157">
        <f t="shared" si="13"/>
        <v>0</v>
      </c>
      <c r="BJ187" s="15" t="s">
        <v>76</v>
      </c>
      <c r="BK187" s="157">
        <f t="shared" si="14"/>
        <v>0</v>
      </c>
      <c r="BL187" s="15" t="s">
        <v>129</v>
      </c>
      <c r="BM187" s="15" t="s">
        <v>304</v>
      </c>
    </row>
    <row r="188" spans="2:65" s="1" customFormat="1" ht="16.5" customHeight="1">
      <c r="B188" s="118"/>
      <c r="C188" s="146" t="s">
        <v>305</v>
      </c>
      <c r="D188" s="146" t="s">
        <v>126</v>
      </c>
      <c r="E188" s="147" t="s">
        <v>306</v>
      </c>
      <c r="F188" s="148" t="s">
        <v>307</v>
      </c>
      <c r="G188" s="149" t="s">
        <v>144</v>
      </c>
      <c r="H188" s="150">
        <v>6</v>
      </c>
      <c r="I188" s="151"/>
      <c r="J188" s="152">
        <f t="shared" si="5"/>
        <v>0</v>
      </c>
      <c r="K188" s="148" t="s">
        <v>138</v>
      </c>
      <c r="L188" s="29"/>
      <c r="M188" s="153" t="s">
        <v>1</v>
      </c>
      <c r="N188" s="154" t="s">
        <v>42</v>
      </c>
      <c r="O188" s="48"/>
      <c r="P188" s="155">
        <f t="shared" si="6"/>
        <v>0</v>
      </c>
      <c r="Q188" s="155">
        <v>0</v>
      </c>
      <c r="R188" s="155">
        <f t="shared" si="7"/>
        <v>0</v>
      </c>
      <c r="S188" s="155">
        <v>0</v>
      </c>
      <c r="T188" s="156">
        <f t="shared" si="8"/>
        <v>0</v>
      </c>
      <c r="AR188" s="15" t="s">
        <v>129</v>
      </c>
      <c r="AT188" s="15" t="s">
        <v>126</v>
      </c>
      <c r="AU188" s="15" t="s">
        <v>78</v>
      </c>
      <c r="AY188" s="15" t="s">
        <v>125</v>
      </c>
      <c r="BE188" s="157">
        <f t="shared" si="9"/>
        <v>0</v>
      </c>
      <c r="BF188" s="157">
        <f t="shared" si="10"/>
        <v>0</v>
      </c>
      <c r="BG188" s="157">
        <f t="shared" si="11"/>
        <v>0</v>
      </c>
      <c r="BH188" s="157">
        <f t="shared" si="12"/>
        <v>0</v>
      </c>
      <c r="BI188" s="157">
        <f t="shared" si="13"/>
        <v>0</v>
      </c>
      <c r="BJ188" s="15" t="s">
        <v>76</v>
      </c>
      <c r="BK188" s="157">
        <f t="shared" si="14"/>
        <v>0</v>
      </c>
      <c r="BL188" s="15" t="s">
        <v>129</v>
      </c>
      <c r="BM188" s="15" t="s">
        <v>308</v>
      </c>
    </row>
    <row r="189" spans="2:65" s="1" customFormat="1" ht="16.5" customHeight="1">
      <c r="B189" s="118"/>
      <c r="C189" s="184" t="s">
        <v>309</v>
      </c>
      <c r="D189" s="184" t="s">
        <v>191</v>
      </c>
      <c r="E189" s="185" t="s">
        <v>310</v>
      </c>
      <c r="F189" s="186" t="s">
        <v>311</v>
      </c>
      <c r="G189" s="187" t="s">
        <v>144</v>
      </c>
      <c r="H189" s="188">
        <v>6</v>
      </c>
      <c r="I189" s="189"/>
      <c r="J189" s="190">
        <f t="shared" si="5"/>
        <v>0</v>
      </c>
      <c r="K189" s="186" t="s">
        <v>138</v>
      </c>
      <c r="L189" s="191"/>
      <c r="M189" s="192" t="s">
        <v>1</v>
      </c>
      <c r="N189" s="193" t="s">
        <v>42</v>
      </c>
      <c r="O189" s="48"/>
      <c r="P189" s="155">
        <f t="shared" si="6"/>
        <v>0</v>
      </c>
      <c r="Q189" s="155">
        <v>6.9999999999999999E-4</v>
      </c>
      <c r="R189" s="155">
        <f t="shared" si="7"/>
        <v>4.1999999999999997E-3</v>
      </c>
      <c r="S189" s="155">
        <v>0</v>
      </c>
      <c r="T189" s="156">
        <f t="shared" si="8"/>
        <v>0</v>
      </c>
      <c r="AR189" s="15" t="s">
        <v>166</v>
      </c>
      <c r="AT189" s="15" t="s">
        <v>191</v>
      </c>
      <c r="AU189" s="15" t="s">
        <v>78</v>
      </c>
      <c r="AY189" s="15" t="s">
        <v>125</v>
      </c>
      <c r="BE189" s="157">
        <f t="shared" si="9"/>
        <v>0</v>
      </c>
      <c r="BF189" s="157">
        <f t="shared" si="10"/>
        <v>0</v>
      </c>
      <c r="BG189" s="157">
        <f t="shared" si="11"/>
        <v>0</v>
      </c>
      <c r="BH189" s="157">
        <f t="shared" si="12"/>
        <v>0</v>
      </c>
      <c r="BI189" s="157">
        <f t="shared" si="13"/>
        <v>0</v>
      </c>
      <c r="BJ189" s="15" t="s">
        <v>76</v>
      </c>
      <c r="BK189" s="157">
        <f t="shared" si="14"/>
        <v>0</v>
      </c>
      <c r="BL189" s="15" t="s">
        <v>129</v>
      </c>
      <c r="BM189" s="15" t="s">
        <v>312</v>
      </c>
    </row>
    <row r="190" spans="2:65" s="1" customFormat="1" ht="16.5" customHeight="1">
      <c r="B190" s="118"/>
      <c r="C190" s="146" t="s">
        <v>313</v>
      </c>
      <c r="D190" s="146" t="s">
        <v>126</v>
      </c>
      <c r="E190" s="147" t="s">
        <v>314</v>
      </c>
      <c r="F190" s="148" t="s">
        <v>315</v>
      </c>
      <c r="G190" s="149" t="s">
        <v>144</v>
      </c>
      <c r="H190" s="150">
        <v>1</v>
      </c>
      <c r="I190" s="151"/>
      <c r="J190" s="152">
        <f t="shared" si="5"/>
        <v>0</v>
      </c>
      <c r="K190" s="148" t="s">
        <v>138</v>
      </c>
      <c r="L190" s="29"/>
      <c r="M190" s="153" t="s">
        <v>1</v>
      </c>
      <c r="N190" s="154" t="s">
        <v>42</v>
      </c>
      <c r="O190" s="48"/>
      <c r="P190" s="155">
        <f t="shared" si="6"/>
        <v>0</v>
      </c>
      <c r="Q190" s="155">
        <v>0</v>
      </c>
      <c r="R190" s="155">
        <f t="shared" si="7"/>
        <v>0</v>
      </c>
      <c r="S190" s="155">
        <v>0</v>
      </c>
      <c r="T190" s="156">
        <f t="shared" si="8"/>
        <v>0</v>
      </c>
      <c r="AR190" s="15" t="s">
        <v>129</v>
      </c>
      <c r="AT190" s="15" t="s">
        <v>126</v>
      </c>
      <c r="AU190" s="15" t="s">
        <v>78</v>
      </c>
      <c r="AY190" s="15" t="s">
        <v>125</v>
      </c>
      <c r="BE190" s="157">
        <f t="shared" si="9"/>
        <v>0</v>
      </c>
      <c r="BF190" s="157">
        <f t="shared" si="10"/>
        <v>0</v>
      </c>
      <c r="BG190" s="157">
        <f t="shared" si="11"/>
        <v>0</v>
      </c>
      <c r="BH190" s="157">
        <f t="shared" si="12"/>
        <v>0</v>
      </c>
      <c r="BI190" s="157">
        <f t="shared" si="13"/>
        <v>0</v>
      </c>
      <c r="BJ190" s="15" t="s">
        <v>76</v>
      </c>
      <c r="BK190" s="157">
        <f t="shared" si="14"/>
        <v>0</v>
      </c>
      <c r="BL190" s="15" t="s">
        <v>129</v>
      </c>
      <c r="BM190" s="15" t="s">
        <v>316</v>
      </c>
    </row>
    <row r="191" spans="2:65" s="1" customFormat="1" ht="16.5" customHeight="1">
      <c r="B191" s="118"/>
      <c r="C191" s="184" t="s">
        <v>317</v>
      </c>
      <c r="D191" s="184" t="s">
        <v>191</v>
      </c>
      <c r="E191" s="185" t="s">
        <v>318</v>
      </c>
      <c r="F191" s="186" t="s">
        <v>319</v>
      </c>
      <c r="G191" s="187" t="s">
        <v>144</v>
      </c>
      <c r="H191" s="188">
        <v>1</v>
      </c>
      <c r="I191" s="189"/>
      <c r="J191" s="190">
        <f t="shared" si="5"/>
        <v>0</v>
      </c>
      <c r="K191" s="186" t="s">
        <v>138</v>
      </c>
      <c r="L191" s="191"/>
      <c r="M191" s="192" t="s">
        <v>1</v>
      </c>
      <c r="N191" s="193" t="s">
        <v>42</v>
      </c>
      <c r="O191" s="48"/>
      <c r="P191" s="155">
        <f t="shared" si="6"/>
        <v>0</v>
      </c>
      <c r="Q191" s="155">
        <v>6.3000000000000003E-4</v>
      </c>
      <c r="R191" s="155">
        <f t="shared" si="7"/>
        <v>6.3000000000000003E-4</v>
      </c>
      <c r="S191" s="155">
        <v>0</v>
      </c>
      <c r="T191" s="156">
        <f t="shared" si="8"/>
        <v>0</v>
      </c>
      <c r="AR191" s="15" t="s">
        <v>166</v>
      </c>
      <c r="AT191" s="15" t="s">
        <v>191</v>
      </c>
      <c r="AU191" s="15" t="s">
        <v>78</v>
      </c>
      <c r="AY191" s="15" t="s">
        <v>125</v>
      </c>
      <c r="BE191" s="157">
        <f t="shared" si="9"/>
        <v>0</v>
      </c>
      <c r="BF191" s="157">
        <f t="shared" si="10"/>
        <v>0</v>
      </c>
      <c r="BG191" s="157">
        <f t="shared" si="11"/>
        <v>0</v>
      </c>
      <c r="BH191" s="157">
        <f t="shared" si="12"/>
        <v>0</v>
      </c>
      <c r="BI191" s="157">
        <f t="shared" si="13"/>
        <v>0</v>
      </c>
      <c r="BJ191" s="15" t="s">
        <v>76</v>
      </c>
      <c r="BK191" s="157">
        <f t="shared" si="14"/>
        <v>0</v>
      </c>
      <c r="BL191" s="15" t="s">
        <v>129</v>
      </c>
      <c r="BM191" s="15" t="s">
        <v>320</v>
      </c>
    </row>
    <row r="192" spans="2:65" s="1" customFormat="1" ht="16.5" customHeight="1">
      <c r="B192" s="118"/>
      <c r="C192" s="146" t="s">
        <v>321</v>
      </c>
      <c r="D192" s="146" t="s">
        <v>126</v>
      </c>
      <c r="E192" s="147" t="s">
        <v>322</v>
      </c>
      <c r="F192" s="148" t="s">
        <v>323</v>
      </c>
      <c r="G192" s="149" t="s">
        <v>144</v>
      </c>
      <c r="H192" s="150">
        <v>1</v>
      </c>
      <c r="I192" s="151"/>
      <c r="J192" s="152">
        <f t="shared" si="5"/>
        <v>0</v>
      </c>
      <c r="K192" s="148" t="s">
        <v>1</v>
      </c>
      <c r="L192" s="29"/>
      <c r="M192" s="153" t="s">
        <v>1</v>
      </c>
      <c r="N192" s="154" t="s">
        <v>42</v>
      </c>
      <c r="O192" s="48"/>
      <c r="P192" s="155">
        <f t="shared" si="6"/>
        <v>0</v>
      </c>
      <c r="Q192" s="155">
        <v>2.4000000000000001E-4</v>
      </c>
      <c r="R192" s="155">
        <f t="shared" si="7"/>
        <v>2.4000000000000001E-4</v>
      </c>
      <c r="S192" s="155">
        <v>0</v>
      </c>
      <c r="T192" s="156">
        <f t="shared" si="8"/>
        <v>0</v>
      </c>
      <c r="AR192" s="15" t="s">
        <v>129</v>
      </c>
      <c r="AT192" s="15" t="s">
        <v>126</v>
      </c>
      <c r="AU192" s="15" t="s">
        <v>78</v>
      </c>
      <c r="AY192" s="15" t="s">
        <v>125</v>
      </c>
      <c r="BE192" s="157">
        <f t="shared" si="9"/>
        <v>0</v>
      </c>
      <c r="BF192" s="157">
        <f t="shared" si="10"/>
        <v>0</v>
      </c>
      <c r="BG192" s="157">
        <f t="shared" si="11"/>
        <v>0</v>
      </c>
      <c r="BH192" s="157">
        <f t="shared" si="12"/>
        <v>0</v>
      </c>
      <c r="BI192" s="157">
        <f t="shared" si="13"/>
        <v>0</v>
      </c>
      <c r="BJ192" s="15" t="s">
        <v>76</v>
      </c>
      <c r="BK192" s="157">
        <f t="shared" si="14"/>
        <v>0</v>
      </c>
      <c r="BL192" s="15" t="s">
        <v>129</v>
      </c>
      <c r="BM192" s="15" t="s">
        <v>324</v>
      </c>
    </row>
    <row r="193" spans="2:65" s="1" customFormat="1" ht="16.5" customHeight="1">
      <c r="B193" s="118"/>
      <c r="C193" s="146" t="s">
        <v>325</v>
      </c>
      <c r="D193" s="146" t="s">
        <v>126</v>
      </c>
      <c r="E193" s="147" t="s">
        <v>326</v>
      </c>
      <c r="F193" s="148" t="s">
        <v>327</v>
      </c>
      <c r="G193" s="149" t="s">
        <v>144</v>
      </c>
      <c r="H193" s="150">
        <v>3</v>
      </c>
      <c r="I193" s="151"/>
      <c r="J193" s="152">
        <f t="shared" si="5"/>
        <v>0</v>
      </c>
      <c r="K193" s="148" t="s">
        <v>1</v>
      </c>
      <c r="L193" s="29"/>
      <c r="M193" s="153" t="s">
        <v>1</v>
      </c>
      <c r="N193" s="154" t="s">
        <v>42</v>
      </c>
      <c r="O193" s="48"/>
      <c r="P193" s="155">
        <f t="shared" si="6"/>
        <v>0</v>
      </c>
      <c r="Q193" s="155">
        <v>2.4000000000000001E-4</v>
      </c>
      <c r="R193" s="155">
        <f t="shared" si="7"/>
        <v>7.2000000000000005E-4</v>
      </c>
      <c r="S193" s="155">
        <v>0</v>
      </c>
      <c r="T193" s="156">
        <f t="shared" si="8"/>
        <v>0</v>
      </c>
      <c r="AR193" s="15" t="s">
        <v>129</v>
      </c>
      <c r="AT193" s="15" t="s">
        <v>126</v>
      </c>
      <c r="AU193" s="15" t="s">
        <v>78</v>
      </c>
      <c r="AY193" s="15" t="s">
        <v>125</v>
      </c>
      <c r="BE193" s="157">
        <f t="shared" si="9"/>
        <v>0</v>
      </c>
      <c r="BF193" s="157">
        <f t="shared" si="10"/>
        <v>0</v>
      </c>
      <c r="BG193" s="157">
        <f t="shared" si="11"/>
        <v>0</v>
      </c>
      <c r="BH193" s="157">
        <f t="shared" si="12"/>
        <v>0</v>
      </c>
      <c r="BI193" s="157">
        <f t="shared" si="13"/>
        <v>0</v>
      </c>
      <c r="BJ193" s="15" t="s">
        <v>76</v>
      </c>
      <c r="BK193" s="157">
        <f t="shared" si="14"/>
        <v>0</v>
      </c>
      <c r="BL193" s="15" t="s">
        <v>129</v>
      </c>
      <c r="BM193" s="15" t="s">
        <v>328</v>
      </c>
    </row>
    <row r="194" spans="2:65" s="1" customFormat="1" ht="16.5" customHeight="1">
      <c r="B194" s="118"/>
      <c r="C194" s="146" t="s">
        <v>329</v>
      </c>
      <c r="D194" s="146" t="s">
        <v>126</v>
      </c>
      <c r="E194" s="147" t="s">
        <v>330</v>
      </c>
      <c r="F194" s="148" t="s">
        <v>331</v>
      </c>
      <c r="G194" s="149" t="s">
        <v>144</v>
      </c>
      <c r="H194" s="150">
        <v>1</v>
      </c>
      <c r="I194" s="151"/>
      <c r="J194" s="152">
        <f t="shared" si="5"/>
        <v>0</v>
      </c>
      <c r="K194" s="148" t="s">
        <v>138</v>
      </c>
      <c r="L194" s="29"/>
      <c r="M194" s="153" t="s">
        <v>1</v>
      </c>
      <c r="N194" s="154" t="s">
        <v>42</v>
      </c>
      <c r="O194" s="48"/>
      <c r="P194" s="155">
        <f t="shared" si="6"/>
        <v>0</v>
      </c>
      <c r="Q194" s="155">
        <v>2.0000000000000002E-5</v>
      </c>
      <c r="R194" s="155">
        <f t="shared" si="7"/>
        <v>2.0000000000000002E-5</v>
      </c>
      <c r="S194" s="155">
        <v>0</v>
      </c>
      <c r="T194" s="156">
        <f t="shared" si="8"/>
        <v>0</v>
      </c>
      <c r="AR194" s="15" t="s">
        <v>129</v>
      </c>
      <c r="AT194" s="15" t="s">
        <v>126</v>
      </c>
      <c r="AU194" s="15" t="s">
        <v>78</v>
      </c>
      <c r="AY194" s="15" t="s">
        <v>125</v>
      </c>
      <c r="BE194" s="157">
        <f t="shared" si="9"/>
        <v>0</v>
      </c>
      <c r="BF194" s="157">
        <f t="shared" si="10"/>
        <v>0</v>
      </c>
      <c r="BG194" s="157">
        <f t="shared" si="11"/>
        <v>0</v>
      </c>
      <c r="BH194" s="157">
        <f t="shared" si="12"/>
        <v>0</v>
      </c>
      <c r="BI194" s="157">
        <f t="shared" si="13"/>
        <v>0</v>
      </c>
      <c r="BJ194" s="15" t="s">
        <v>76</v>
      </c>
      <c r="BK194" s="157">
        <f t="shared" si="14"/>
        <v>0</v>
      </c>
      <c r="BL194" s="15" t="s">
        <v>129</v>
      </c>
      <c r="BM194" s="15" t="s">
        <v>332</v>
      </c>
    </row>
    <row r="195" spans="2:65" s="1" customFormat="1" ht="16.5" customHeight="1">
      <c r="B195" s="118"/>
      <c r="C195" s="184" t="s">
        <v>333</v>
      </c>
      <c r="D195" s="184" t="s">
        <v>191</v>
      </c>
      <c r="E195" s="185" t="s">
        <v>334</v>
      </c>
      <c r="F195" s="186" t="s">
        <v>335</v>
      </c>
      <c r="G195" s="187" t="s">
        <v>144</v>
      </c>
      <c r="H195" s="188">
        <v>1</v>
      </c>
      <c r="I195" s="189"/>
      <c r="J195" s="190">
        <f t="shared" si="5"/>
        <v>0</v>
      </c>
      <c r="K195" s="186" t="s">
        <v>1</v>
      </c>
      <c r="L195" s="191"/>
      <c r="M195" s="192" t="s">
        <v>1</v>
      </c>
      <c r="N195" s="193" t="s">
        <v>42</v>
      </c>
      <c r="O195" s="48"/>
      <c r="P195" s="155">
        <f t="shared" si="6"/>
        <v>0</v>
      </c>
      <c r="Q195" s="155">
        <v>8.9999999999999998E-4</v>
      </c>
      <c r="R195" s="155">
        <f t="shared" si="7"/>
        <v>8.9999999999999998E-4</v>
      </c>
      <c r="S195" s="155">
        <v>0</v>
      </c>
      <c r="T195" s="156">
        <f t="shared" si="8"/>
        <v>0</v>
      </c>
      <c r="AR195" s="15" t="s">
        <v>166</v>
      </c>
      <c r="AT195" s="15" t="s">
        <v>191</v>
      </c>
      <c r="AU195" s="15" t="s">
        <v>78</v>
      </c>
      <c r="AY195" s="15" t="s">
        <v>125</v>
      </c>
      <c r="BE195" s="157">
        <f t="shared" si="9"/>
        <v>0</v>
      </c>
      <c r="BF195" s="157">
        <f t="shared" si="10"/>
        <v>0</v>
      </c>
      <c r="BG195" s="157">
        <f t="shared" si="11"/>
        <v>0</v>
      </c>
      <c r="BH195" s="157">
        <f t="shared" si="12"/>
        <v>0</v>
      </c>
      <c r="BI195" s="157">
        <f t="shared" si="13"/>
        <v>0</v>
      </c>
      <c r="BJ195" s="15" t="s">
        <v>76</v>
      </c>
      <c r="BK195" s="157">
        <f t="shared" si="14"/>
        <v>0</v>
      </c>
      <c r="BL195" s="15" t="s">
        <v>129</v>
      </c>
      <c r="BM195" s="15" t="s">
        <v>336</v>
      </c>
    </row>
    <row r="196" spans="2:65" s="1" customFormat="1" ht="16.5" customHeight="1">
      <c r="B196" s="118"/>
      <c r="C196" s="146" t="s">
        <v>337</v>
      </c>
      <c r="D196" s="146" t="s">
        <v>126</v>
      </c>
      <c r="E196" s="147" t="s">
        <v>338</v>
      </c>
      <c r="F196" s="148" t="s">
        <v>339</v>
      </c>
      <c r="G196" s="149" t="s">
        <v>137</v>
      </c>
      <c r="H196" s="150">
        <v>161</v>
      </c>
      <c r="I196" s="151"/>
      <c r="J196" s="152">
        <f t="shared" si="5"/>
        <v>0</v>
      </c>
      <c r="K196" s="148" t="s">
        <v>340</v>
      </c>
      <c r="L196" s="29"/>
      <c r="M196" s="153" t="s">
        <v>1</v>
      </c>
      <c r="N196" s="154" t="s">
        <v>42</v>
      </c>
      <c r="O196" s="48"/>
      <c r="P196" s="155">
        <f t="shared" si="6"/>
        <v>0</v>
      </c>
      <c r="Q196" s="155">
        <v>0</v>
      </c>
      <c r="R196" s="155">
        <f t="shared" si="7"/>
        <v>0</v>
      </c>
      <c r="S196" s="155">
        <v>0</v>
      </c>
      <c r="T196" s="156">
        <f t="shared" si="8"/>
        <v>0</v>
      </c>
      <c r="AR196" s="15" t="s">
        <v>129</v>
      </c>
      <c r="AT196" s="15" t="s">
        <v>126</v>
      </c>
      <c r="AU196" s="15" t="s">
        <v>78</v>
      </c>
      <c r="AY196" s="15" t="s">
        <v>125</v>
      </c>
      <c r="BE196" s="157">
        <f t="shared" si="9"/>
        <v>0</v>
      </c>
      <c r="BF196" s="157">
        <f t="shared" si="10"/>
        <v>0</v>
      </c>
      <c r="BG196" s="157">
        <f t="shared" si="11"/>
        <v>0</v>
      </c>
      <c r="BH196" s="157">
        <f t="shared" si="12"/>
        <v>0</v>
      </c>
      <c r="BI196" s="157">
        <f t="shared" si="13"/>
        <v>0</v>
      </c>
      <c r="BJ196" s="15" t="s">
        <v>76</v>
      </c>
      <c r="BK196" s="157">
        <f t="shared" si="14"/>
        <v>0</v>
      </c>
      <c r="BL196" s="15" t="s">
        <v>129</v>
      </c>
      <c r="BM196" s="15" t="s">
        <v>341</v>
      </c>
    </row>
    <row r="197" spans="2:65" s="13" customFormat="1">
      <c r="B197" s="176"/>
      <c r="D197" s="159" t="s">
        <v>131</v>
      </c>
      <c r="E197" s="177" t="s">
        <v>1</v>
      </c>
      <c r="F197" s="178" t="s">
        <v>342</v>
      </c>
      <c r="H197" s="179">
        <v>161</v>
      </c>
      <c r="I197" s="180"/>
      <c r="L197" s="176"/>
      <c r="M197" s="181"/>
      <c r="N197" s="182"/>
      <c r="O197" s="182"/>
      <c r="P197" s="182"/>
      <c r="Q197" s="182"/>
      <c r="R197" s="182"/>
      <c r="S197" s="182"/>
      <c r="T197" s="183"/>
      <c r="AT197" s="177" t="s">
        <v>131</v>
      </c>
      <c r="AU197" s="177" t="s">
        <v>78</v>
      </c>
      <c r="AV197" s="13" t="s">
        <v>78</v>
      </c>
      <c r="AW197" s="13" t="s">
        <v>33</v>
      </c>
      <c r="AX197" s="13" t="s">
        <v>76</v>
      </c>
      <c r="AY197" s="177" t="s">
        <v>125</v>
      </c>
    </row>
    <row r="198" spans="2:65" s="1" customFormat="1" ht="16.5" customHeight="1">
      <c r="B198" s="118"/>
      <c r="C198" s="146" t="s">
        <v>343</v>
      </c>
      <c r="D198" s="146" t="s">
        <v>126</v>
      </c>
      <c r="E198" s="147" t="s">
        <v>344</v>
      </c>
      <c r="F198" s="148" t="s">
        <v>345</v>
      </c>
      <c r="G198" s="149" t="s">
        <v>346</v>
      </c>
      <c r="H198" s="150">
        <v>1</v>
      </c>
      <c r="I198" s="151"/>
      <c r="J198" s="152">
        <f>ROUND(I198*H198,2)</f>
        <v>0</v>
      </c>
      <c r="K198" s="148" t="s">
        <v>1</v>
      </c>
      <c r="L198" s="29"/>
      <c r="M198" s="153" t="s">
        <v>1</v>
      </c>
      <c r="N198" s="154" t="s">
        <v>42</v>
      </c>
      <c r="O198" s="48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AR198" s="15" t="s">
        <v>129</v>
      </c>
      <c r="AT198" s="15" t="s">
        <v>126</v>
      </c>
      <c r="AU198" s="15" t="s">
        <v>78</v>
      </c>
      <c r="AY198" s="15" t="s">
        <v>125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5" t="s">
        <v>76</v>
      </c>
      <c r="BK198" s="157">
        <f>ROUND(I198*H198,2)</f>
        <v>0</v>
      </c>
      <c r="BL198" s="15" t="s">
        <v>129</v>
      </c>
      <c r="BM198" s="15" t="s">
        <v>347</v>
      </c>
    </row>
    <row r="199" spans="2:65" s="1" customFormat="1" ht="16.5" customHeight="1">
      <c r="B199" s="118"/>
      <c r="C199" s="146" t="s">
        <v>348</v>
      </c>
      <c r="D199" s="146" t="s">
        <v>126</v>
      </c>
      <c r="E199" s="147" t="s">
        <v>349</v>
      </c>
      <c r="F199" s="148" t="s">
        <v>350</v>
      </c>
      <c r="G199" s="149" t="s">
        <v>137</v>
      </c>
      <c r="H199" s="150">
        <v>185</v>
      </c>
      <c r="I199" s="151"/>
      <c r="J199" s="152">
        <f>ROUND(I199*H199,2)</f>
        <v>0</v>
      </c>
      <c r="K199" s="148" t="s">
        <v>138</v>
      </c>
      <c r="L199" s="29"/>
      <c r="M199" s="153" t="s">
        <v>1</v>
      </c>
      <c r="N199" s="154" t="s">
        <v>42</v>
      </c>
      <c r="O199" s="48"/>
      <c r="P199" s="155">
        <f>O199*H199</f>
        <v>0</v>
      </c>
      <c r="Q199" s="155">
        <v>1.9000000000000001E-4</v>
      </c>
      <c r="R199" s="155">
        <f>Q199*H199</f>
        <v>3.5150000000000001E-2</v>
      </c>
      <c r="S199" s="155">
        <v>0</v>
      </c>
      <c r="T199" s="156">
        <f>S199*H199</f>
        <v>0</v>
      </c>
      <c r="AR199" s="15" t="s">
        <v>129</v>
      </c>
      <c r="AT199" s="15" t="s">
        <v>126</v>
      </c>
      <c r="AU199" s="15" t="s">
        <v>78</v>
      </c>
      <c r="AY199" s="15" t="s">
        <v>125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15" t="s">
        <v>76</v>
      </c>
      <c r="BK199" s="157">
        <f>ROUND(I199*H199,2)</f>
        <v>0</v>
      </c>
      <c r="BL199" s="15" t="s">
        <v>129</v>
      </c>
      <c r="BM199" s="15" t="s">
        <v>351</v>
      </c>
    </row>
    <row r="200" spans="2:65" s="1" customFormat="1" ht="16.5" customHeight="1">
      <c r="B200" s="118"/>
      <c r="C200" s="146" t="s">
        <v>352</v>
      </c>
      <c r="D200" s="146" t="s">
        <v>126</v>
      </c>
      <c r="E200" s="147" t="s">
        <v>353</v>
      </c>
      <c r="F200" s="148" t="s">
        <v>354</v>
      </c>
      <c r="G200" s="149" t="s">
        <v>137</v>
      </c>
      <c r="H200" s="150">
        <v>185</v>
      </c>
      <c r="I200" s="151"/>
      <c r="J200" s="152">
        <f>ROUND(I200*H200,2)</f>
        <v>0</v>
      </c>
      <c r="K200" s="148" t="s">
        <v>138</v>
      </c>
      <c r="L200" s="29"/>
      <c r="M200" s="153" t="s">
        <v>1</v>
      </c>
      <c r="N200" s="154" t="s">
        <v>42</v>
      </c>
      <c r="O200" s="48"/>
      <c r="P200" s="155">
        <f>O200*H200</f>
        <v>0</v>
      </c>
      <c r="Q200" s="155">
        <v>1.2999999999999999E-4</v>
      </c>
      <c r="R200" s="155">
        <f>Q200*H200</f>
        <v>2.4049999999999998E-2</v>
      </c>
      <c r="S200" s="155">
        <v>0</v>
      </c>
      <c r="T200" s="156">
        <f>S200*H200</f>
        <v>0</v>
      </c>
      <c r="AR200" s="15" t="s">
        <v>129</v>
      </c>
      <c r="AT200" s="15" t="s">
        <v>126</v>
      </c>
      <c r="AU200" s="15" t="s">
        <v>78</v>
      </c>
      <c r="AY200" s="15" t="s">
        <v>125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5" t="s">
        <v>76</v>
      </c>
      <c r="BK200" s="157">
        <f>ROUND(I200*H200,2)</f>
        <v>0</v>
      </c>
      <c r="BL200" s="15" t="s">
        <v>129</v>
      </c>
      <c r="BM200" s="15" t="s">
        <v>355</v>
      </c>
    </row>
    <row r="201" spans="2:65" s="10" customFormat="1" ht="22.9" customHeight="1">
      <c r="B201" s="136"/>
      <c r="D201" s="137" t="s">
        <v>70</v>
      </c>
      <c r="E201" s="174" t="s">
        <v>170</v>
      </c>
      <c r="F201" s="174" t="s">
        <v>356</v>
      </c>
      <c r="I201" s="139"/>
      <c r="J201" s="175">
        <f>BK201</f>
        <v>0</v>
      </c>
      <c r="L201" s="136"/>
      <c r="M201" s="140"/>
      <c r="N201" s="141"/>
      <c r="O201" s="141"/>
      <c r="P201" s="142">
        <f>P202</f>
        <v>0</v>
      </c>
      <c r="Q201" s="141"/>
      <c r="R201" s="142">
        <f>R202</f>
        <v>0</v>
      </c>
      <c r="S201" s="141"/>
      <c r="T201" s="143">
        <f>T202</f>
        <v>0</v>
      </c>
      <c r="AR201" s="137" t="s">
        <v>76</v>
      </c>
      <c r="AT201" s="144" t="s">
        <v>70</v>
      </c>
      <c r="AU201" s="144" t="s">
        <v>76</v>
      </c>
      <c r="AY201" s="137" t="s">
        <v>125</v>
      </c>
      <c r="BK201" s="145">
        <f>BK202</f>
        <v>0</v>
      </c>
    </row>
    <row r="202" spans="2:65" s="1" customFormat="1" ht="16.5" customHeight="1">
      <c r="B202" s="118"/>
      <c r="C202" s="146" t="s">
        <v>357</v>
      </c>
      <c r="D202" s="146" t="s">
        <v>126</v>
      </c>
      <c r="E202" s="147" t="s">
        <v>358</v>
      </c>
      <c r="F202" s="148" t="s">
        <v>359</v>
      </c>
      <c r="G202" s="149" t="s">
        <v>346</v>
      </c>
      <c r="H202" s="150">
        <v>1</v>
      </c>
      <c r="I202" s="151"/>
      <c r="J202" s="152">
        <f>ROUND(I202*H202,2)</f>
        <v>0</v>
      </c>
      <c r="K202" s="148" t="s">
        <v>1</v>
      </c>
      <c r="L202" s="29"/>
      <c r="M202" s="153" t="s">
        <v>1</v>
      </c>
      <c r="N202" s="154" t="s">
        <v>42</v>
      </c>
      <c r="O202" s="48"/>
      <c r="P202" s="155">
        <f>O202*H202</f>
        <v>0</v>
      </c>
      <c r="Q202" s="155">
        <v>0</v>
      </c>
      <c r="R202" s="155">
        <f>Q202*H202</f>
        <v>0</v>
      </c>
      <c r="S202" s="155">
        <v>0</v>
      </c>
      <c r="T202" s="156">
        <f>S202*H202</f>
        <v>0</v>
      </c>
      <c r="AR202" s="15" t="s">
        <v>129</v>
      </c>
      <c r="AT202" s="15" t="s">
        <v>126</v>
      </c>
      <c r="AU202" s="15" t="s">
        <v>78</v>
      </c>
      <c r="AY202" s="15" t="s">
        <v>125</v>
      </c>
      <c r="BE202" s="157">
        <f>IF(N202="základní",J202,0)</f>
        <v>0</v>
      </c>
      <c r="BF202" s="157">
        <f>IF(N202="snížená",J202,0)</f>
        <v>0</v>
      </c>
      <c r="BG202" s="157">
        <f>IF(N202="zákl. přenesená",J202,0)</f>
        <v>0</v>
      </c>
      <c r="BH202" s="157">
        <f>IF(N202="sníž. přenesená",J202,0)</f>
        <v>0</v>
      </c>
      <c r="BI202" s="157">
        <f>IF(N202="nulová",J202,0)</f>
        <v>0</v>
      </c>
      <c r="BJ202" s="15" t="s">
        <v>76</v>
      </c>
      <c r="BK202" s="157">
        <f>ROUND(I202*H202,2)</f>
        <v>0</v>
      </c>
      <c r="BL202" s="15" t="s">
        <v>129</v>
      </c>
      <c r="BM202" s="15" t="s">
        <v>360</v>
      </c>
    </row>
    <row r="203" spans="2:65" s="10" customFormat="1" ht="22.9" customHeight="1">
      <c r="B203" s="136"/>
      <c r="D203" s="137" t="s">
        <v>70</v>
      </c>
      <c r="E203" s="174" t="s">
        <v>361</v>
      </c>
      <c r="F203" s="174" t="s">
        <v>362</v>
      </c>
      <c r="I203" s="139"/>
      <c r="J203" s="175">
        <f>BK203</f>
        <v>0</v>
      </c>
      <c r="L203" s="136"/>
      <c r="M203" s="140"/>
      <c r="N203" s="141"/>
      <c r="O203" s="141"/>
      <c r="P203" s="142">
        <f>P204</f>
        <v>0</v>
      </c>
      <c r="Q203" s="141"/>
      <c r="R203" s="142">
        <f>R204</f>
        <v>0</v>
      </c>
      <c r="S203" s="141"/>
      <c r="T203" s="143">
        <f>T204</f>
        <v>0</v>
      </c>
      <c r="AR203" s="137" t="s">
        <v>76</v>
      </c>
      <c r="AT203" s="144" t="s">
        <v>70</v>
      </c>
      <c r="AU203" s="144" t="s">
        <v>76</v>
      </c>
      <c r="AY203" s="137" t="s">
        <v>125</v>
      </c>
      <c r="BK203" s="145">
        <f>BK204</f>
        <v>0</v>
      </c>
    </row>
    <row r="204" spans="2:65" s="1" customFormat="1" ht="16.5" customHeight="1">
      <c r="B204" s="118"/>
      <c r="C204" s="146" t="s">
        <v>363</v>
      </c>
      <c r="D204" s="146" t="s">
        <v>126</v>
      </c>
      <c r="E204" s="147" t="s">
        <v>364</v>
      </c>
      <c r="F204" s="148" t="s">
        <v>365</v>
      </c>
      <c r="G204" s="149" t="s">
        <v>224</v>
      </c>
      <c r="H204" s="150">
        <v>50.063000000000002</v>
      </c>
      <c r="I204" s="151"/>
      <c r="J204" s="152">
        <f>ROUND(I204*H204,2)</f>
        <v>0</v>
      </c>
      <c r="K204" s="148" t="s">
        <v>138</v>
      </c>
      <c r="L204" s="29"/>
      <c r="M204" s="153" t="s">
        <v>1</v>
      </c>
      <c r="N204" s="154" t="s">
        <v>42</v>
      </c>
      <c r="O204" s="48"/>
      <c r="P204" s="155">
        <f>O204*H204</f>
        <v>0</v>
      </c>
      <c r="Q204" s="155">
        <v>0</v>
      </c>
      <c r="R204" s="155">
        <f>Q204*H204</f>
        <v>0</v>
      </c>
      <c r="S204" s="155">
        <v>0</v>
      </c>
      <c r="T204" s="156">
        <f>S204*H204</f>
        <v>0</v>
      </c>
      <c r="AR204" s="15" t="s">
        <v>129</v>
      </c>
      <c r="AT204" s="15" t="s">
        <v>126</v>
      </c>
      <c r="AU204" s="15" t="s">
        <v>78</v>
      </c>
      <c r="AY204" s="15" t="s">
        <v>125</v>
      </c>
      <c r="BE204" s="157">
        <f>IF(N204="základní",J204,0)</f>
        <v>0</v>
      </c>
      <c r="BF204" s="157">
        <f>IF(N204="snížená",J204,0)</f>
        <v>0</v>
      </c>
      <c r="BG204" s="157">
        <f>IF(N204="zákl. přenesená",J204,0)</f>
        <v>0</v>
      </c>
      <c r="BH204" s="157">
        <f>IF(N204="sníž. přenesená",J204,0)</f>
        <v>0</v>
      </c>
      <c r="BI204" s="157">
        <f>IF(N204="nulová",J204,0)</f>
        <v>0</v>
      </c>
      <c r="BJ204" s="15" t="s">
        <v>76</v>
      </c>
      <c r="BK204" s="157">
        <f>ROUND(I204*H204,2)</f>
        <v>0</v>
      </c>
      <c r="BL204" s="15" t="s">
        <v>129</v>
      </c>
      <c r="BM204" s="15" t="s">
        <v>366</v>
      </c>
    </row>
    <row r="205" spans="2:65" s="10" customFormat="1" ht="25.9" customHeight="1">
      <c r="B205" s="136"/>
      <c r="D205" s="137" t="s">
        <v>70</v>
      </c>
      <c r="E205" s="138" t="s">
        <v>367</v>
      </c>
      <c r="F205" s="138" t="s">
        <v>368</v>
      </c>
      <c r="I205" s="139"/>
      <c r="J205" s="115">
        <f>BK205</f>
        <v>0</v>
      </c>
      <c r="L205" s="136"/>
      <c r="M205" s="140"/>
      <c r="N205" s="141"/>
      <c r="O205" s="141"/>
      <c r="P205" s="142">
        <f>P206+P209</f>
        <v>0</v>
      </c>
      <c r="Q205" s="141"/>
      <c r="R205" s="142">
        <f>R206+R209</f>
        <v>6.8447999999999998E-3</v>
      </c>
      <c r="S205" s="141"/>
      <c r="T205" s="143">
        <f>T206+T209</f>
        <v>0</v>
      </c>
      <c r="AR205" s="137" t="s">
        <v>78</v>
      </c>
      <c r="AT205" s="144" t="s">
        <v>70</v>
      </c>
      <c r="AU205" s="144" t="s">
        <v>71</v>
      </c>
      <c r="AY205" s="137" t="s">
        <v>125</v>
      </c>
      <c r="BK205" s="145">
        <f>BK206+BK209</f>
        <v>0</v>
      </c>
    </row>
    <row r="206" spans="2:65" s="10" customFormat="1" ht="22.9" customHeight="1">
      <c r="B206" s="136"/>
      <c r="D206" s="137" t="s">
        <v>70</v>
      </c>
      <c r="E206" s="174" t="s">
        <v>369</v>
      </c>
      <c r="F206" s="174" t="s">
        <v>370</v>
      </c>
      <c r="I206" s="139"/>
      <c r="J206" s="175">
        <f>BK206</f>
        <v>0</v>
      </c>
      <c r="L206" s="136"/>
      <c r="M206" s="140"/>
      <c r="N206" s="141"/>
      <c r="O206" s="141"/>
      <c r="P206" s="142">
        <f>SUM(P207:P208)</f>
        <v>0</v>
      </c>
      <c r="Q206" s="141"/>
      <c r="R206" s="142">
        <f>SUM(R207:R208)</f>
        <v>3.5400000000000002E-3</v>
      </c>
      <c r="S206" s="141"/>
      <c r="T206" s="143">
        <f>SUM(T207:T208)</f>
        <v>0</v>
      </c>
      <c r="AR206" s="137" t="s">
        <v>78</v>
      </c>
      <c r="AT206" s="144" t="s">
        <v>70</v>
      </c>
      <c r="AU206" s="144" t="s">
        <v>76</v>
      </c>
      <c r="AY206" s="137" t="s">
        <v>125</v>
      </c>
      <c r="BK206" s="145">
        <f>SUM(BK207:BK208)</f>
        <v>0</v>
      </c>
    </row>
    <row r="207" spans="2:65" s="1" customFormat="1" ht="16.5" customHeight="1">
      <c r="B207" s="118"/>
      <c r="C207" s="146" t="s">
        <v>371</v>
      </c>
      <c r="D207" s="146" t="s">
        <v>126</v>
      </c>
      <c r="E207" s="147" t="s">
        <v>372</v>
      </c>
      <c r="F207" s="148" t="s">
        <v>373</v>
      </c>
      <c r="G207" s="149" t="s">
        <v>144</v>
      </c>
      <c r="H207" s="150">
        <v>6</v>
      </c>
      <c r="I207" s="151"/>
      <c r="J207" s="152">
        <f>ROUND(I207*H207,2)</f>
        <v>0</v>
      </c>
      <c r="K207" s="148" t="s">
        <v>138</v>
      </c>
      <c r="L207" s="29"/>
      <c r="M207" s="153" t="s">
        <v>1</v>
      </c>
      <c r="N207" s="154" t="s">
        <v>42</v>
      </c>
      <c r="O207" s="48"/>
      <c r="P207" s="155">
        <f>O207*H207</f>
        <v>0</v>
      </c>
      <c r="Q207" s="155">
        <v>5.9000000000000003E-4</v>
      </c>
      <c r="R207" s="155">
        <f>Q207*H207</f>
        <v>3.5400000000000002E-3</v>
      </c>
      <c r="S207" s="155">
        <v>0</v>
      </c>
      <c r="T207" s="156">
        <f>S207*H207</f>
        <v>0</v>
      </c>
      <c r="AR207" s="15" t="s">
        <v>203</v>
      </c>
      <c r="AT207" s="15" t="s">
        <v>126</v>
      </c>
      <c r="AU207" s="15" t="s">
        <v>78</v>
      </c>
      <c r="AY207" s="15" t="s">
        <v>125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15" t="s">
        <v>76</v>
      </c>
      <c r="BK207" s="157">
        <f>ROUND(I207*H207,2)</f>
        <v>0</v>
      </c>
      <c r="BL207" s="15" t="s">
        <v>203</v>
      </c>
      <c r="BM207" s="15" t="s">
        <v>374</v>
      </c>
    </row>
    <row r="208" spans="2:65" s="1" customFormat="1" ht="16.5" customHeight="1">
      <c r="B208" s="118"/>
      <c r="C208" s="146" t="s">
        <v>375</v>
      </c>
      <c r="D208" s="146" t="s">
        <v>126</v>
      </c>
      <c r="E208" s="147" t="s">
        <v>376</v>
      </c>
      <c r="F208" s="148" t="s">
        <v>377</v>
      </c>
      <c r="G208" s="149" t="s">
        <v>378</v>
      </c>
      <c r="H208" s="150"/>
      <c r="I208" s="151"/>
      <c r="J208" s="152">
        <f>ROUND(I208*H208,2)</f>
        <v>0</v>
      </c>
      <c r="K208" s="148" t="s">
        <v>138</v>
      </c>
      <c r="L208" s="29"/>
      <c r="M208" s="153" t="s">
        <v>1</v>
      </c>
      <c r="N208" s="154" t="s">
        <v>42</v>
      </c>
      <c r="O208" s="48"/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AR208" s="15" t="s">
        <v>203</v>
      </c>
      <c r="AT208" s="15" t="s">
        <v>126</v>
      </c>
      <c r="AU208" s="15" t="s">
        <v>78</v>
      </c>
      <c r="AY208" s="15" t="s">
        <v>125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5" t="s">
        <v>76</v>
      </c>
      <c r="BK208" s="157">
        <f>ROUND(I208*H208,2)</f>
        <v>0</v>
      </c>
      <c r="BL208" s="15" t="s">
        <v>203</v>
      </c>
      <c r="BM208" s="15" t="s">
        <v>379</v>
      </c>
    </row>
    <row r="209" spans="2:65" s="10" customFormat="1" ht="22.9" customHeight="1">
      <c r="B209" s="136"/>
      <c r="D209" s="137" t="s">
        <v>70</v>
      </c>
      <c r="E209" s="174" t="s">
        <v>380</v>
      </c>
      <c r="F209" s="174" t="s">
        <v>381</v>
      </c>
      <c r="I209" s="139"/>
      <c r="J209" s="175">
        <f>BK209</f>
        <v>0</v>
      </c>
      <c r="L209" s="136"/>
      <c r="M209" s="140"/>
      <c r="N209" s="141"/>
      <c r="O209" s="141"/>
      <c r="P209" s="142">
        <f>SUM(P210:P213)</f>
        <v>0</v>
      </c>
      <c r="Q209" s="141"/>
      <c r="R209" s="142">
        <f>SUM(R210:R213)</f>
        <v>3.3048000000000001E-3</v>
      </c>
      <c r="S209" s="141"/>
      <c r="T209" s="143">
        <f>SUM(T210:T213)</f>
        <v>0</v>
      </c>
      <c r="AR209" s="137" t="s">
        <v>78</v>
      </c>
      <c r="AT209" s="144" t="s">
        <v>70</v>
      </c>
      <c r="AU209" s="144" t="s">
        <v>76</v>
      </c>
      <c r="AY209" s="137" t="s">
        <v>125</v>
      </c>
      <c r="BK209" s="145">
        <f>SUM(BK210:BK213)</f>
        <v>0</v>
      </c>
    </row>
    <row r="210" spans="2:65" s="1" customFormat="1" ht="16.5" customHeight="1">
      <c r="B210" s="118"/>
      <c r="C210" s="146" t="s">
        <v>382</v>
      </c>
      <c r="D210" s="146" t="s">
        <v>126</v>
      </c>
      <c r="E210" s="147" t="s">
        <v>383</v>
      </c>
      <c r="F210" s="148" t="s">
        <v>384</v>
      </c>
      <c r="G210" s="149" t="s">
        <v>137</v>
      </c>
      <c r="H210" s="150">
        <v>12</v>
      </c>
      <c r="I210" s="151"/>
      <c r="J210" s="152">
        <f>ROUND(I210*H210,2)</f>
        <v>0</v>
      </c>
      <c r="K210" s="148" t="s">
        <v>138</v>
      </c>
      <c r="L210" s="29"/>
      <c r="M210" s="153" t="s">
        <v>1</v>
      </c>
      <c r="N210" s="154" t="s">
        <v>42</v>
      </c>
      <c r="O210" s="48"/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AR210" s="15" t="s">
        <v>203</v>
      </c>
      <c r="AT210" s="15" t="s">
        <v>126</v>
      </c>
      <c r="AU210" s="15" t="s">
        <v>78</v>
      </c>
      <c r="AY210" s="15" t="s">
        <v>125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5" t="s">
        <v>76</v>
      </c>
      <c r="BK210" s="157">
        <f>ROUND(I210*H210,2)</f>
        <v>0</v>
      </c>
      <c r="BL210" s="15" t="s">
        <v>203</v>
      </c>
      <c r="BM210" s="15" t="s">
        <v>385</v>
      </c>
    </row>
    <row r="211" spans="2:65" s="1" customFormat="1" ht="16.5" customHeight="1">
      <c r="B211" s="118"/>
      <c r="C211" s="184" t="s">
        <v>386</v>
      </c>
      <c r="D211" s="184" t="s">
        <v>191</v>
      </c>
      <c r="E211" s="185" t="s">
        <v>387</v>
      </c>
      <c r="F211" s="186" t="s">
        <v>388</v>
      </c>
      <c r="G211" s="187" t="s">
        <v>137</v>
      </c>
      <c r="H211" s="188">
        <v>12.24</v>
      </c>
      <c r="I211" s="189"/>
      <c r="J211" s="190">
        <f>ROUND(I211*H211,2)</f>
        <v>0</v>
      </c>
      <c r="K211" s="186" t="s">
        <v>138</v>
      </c>
      <c r="L211" s="191"/>
      <c r="M211" s="192" t="s">
        <v>1</v>
      </c>
      <c r="N211" s="193" t="s">
        <v>42</v>
      </c>
      <c r="O211" s="48"/>
      <c r="P211" s="155">
        <f>O211*H211</f>
        <v>0</v>
      </c>
      <c r="Q211" s="155">
        <v>2.7E-4</v>
      </c>
      <c r="R211" s="155">
        <f>Q211*H211</f>
        <v>3.3048000000000001E-3</v>
      </c>
      <c r="S211" s="155">
        <v>0</v>
      </c>
      <c r="T211" s="156">
        <f>S211*H211</f>
        <v>0</v>
      </c>
      <c r="AR211" s="15" t="s">
        <v>284</v>
      </c>
      <c r="AT211" s="15" t="s">
        <v>191</v>
      </c>
      <c r="AU211" s="15" t="s">
        <v>78</v>
      </c>
      <c r="AY211" s="15" t="s">
        <v>125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5" t="s">
        <v>76</v>
      </c>
      <c r="BK211" s="157">
        <f>ROUND(I211*H211,2)</f>
        <v>0</v>
      </c>
      <c r="BL211" s="15" t="s">
        <v>203</v>
      </c>
      <c r="BM211" s="15" t="s">
        <v>389</v>
      </c>
    </row>
    <row r="212" spans="2:65" s="13" customFormat="1">
      <c r="B212" s="176"/>
      <c r="D212" s="159" t="s">
        <v>131</v>
      </c>
      <c r="F212" s="178" t="s">
        <v>390</v>
      </c>
      <c r="H212" s="179">
        <v>12.24</v>
      </c>
      <c r="I212" s="180"/>
      <c r="L212" s="176"/>
      <c r="M212" s="181"/>
      <c r="N212" s="182"/>
      <c r="O212" s="182"/>
      <c r="P212" s="182"/>
      <c r="Q212" s="182"/>
      <c r="R212" s="182"/>
      <c r="S212" s="182"/>
      <c r="T212" s="183"/>
      <c r="AT212" s="177" t="s">
        <v>131</v>
      </c>
      <c r="AU212" s="177" t="s">
        <v>78</v>
      </c>
      <c r="AV212" s="13" t="s">
        <v>78</v>
      </c>
      <c r="AW212" s="13" t="s">
        <v>3</v>
      </c>
      <c r="AX212" s="13" t="s">
        <v>76</v>
      </c>
      <c r="AY212" s="177" t="s">
        <v>125</v>
      </c>
    </row>
    <row r="213" spans="2:65" s="1" customFormat="1" ht="16.5" customHeight="1">
      <c r="B213" s="118"/>
      <c r="C213" s="146" t="s">
        <v>391</v>
      </c>
      <c r="D213" s="146" t="s">
        <v>126</v>
      </c>
      <c r="E213" s="147" t="s">
        <v>392</v>
      </c>
      <c r="F213" s="148" t="s">
        <v>393</v>
      </c>
      <c r="G213" s="149" t="s">
        <v>378</v>
      </c>
      <c r="H213" s="150"/>
      <c r="I213" s="151"/>
      <c r="J213" s="152">
        <f>ROUND(I213*H213,2)</f>
        <v>0</v>
      </c>
      <c r="K213" s="148" t="s">
        <v>138</v>
      </c>
      <c r="L213" s="29"/>
      <c r="M213" s="153" t="s">
        <v>1</v>
      </c>
      <c r="N213" s="154" t="s">
        <v>42</v>
      </c>
      <c r="O213" s="48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AR213" s="15" t="s">
        <v>203</v>
      </c>
      <c r="AT213" s="15" t="s">
        <v>126</v>
      </c>
      <c r="AU213" s="15" t="s">
        <v>78</v>
      </c>
      <c r="AY213" s="15" t="s">
        <v>125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5" t="s">
        <v>76</v>
      </c>
      <c r="BK213" s="157">
        <f>ROUND(I213*H213,2)</f>
        <v>0</v>
      </c>
      <c r="BL213" s="15" t="s">
        <v>203</v>
      </c>
      <c r="BM213" s="15" t="s">
        <v>394</v>
      </c>
    </row>
    <row r="214" spans="2:65" s="10" customFormat="1" ht="25.9" customHeight="1">
      <c r="B214" s="136"/>
      <c r="D214" s="137" t="s">
        <v>70</v>
      </c>
      <c r="E214" s="138" t="s">
        <v>102</v>
      </c>
      <c r="F214" s="138" t="s">
        <v>395</v>
      </c>
      <c r="I214" s="139"/>
      <c r="J214" s="115">
        <f>BK214</f>
        <v>0</v>
      </c>
      <c r="L214" s="136"/>
      <c r="M214" s="140"/>
      <c r="N214" s="141"/>
      <c r="O214" s="141"/>
      <c r="P214" s="142">
        <f>P215</f>
        <v>0</v>
      </c>
      <c r="Q214" s="141"/>
      <c r="R214" s="142">
        <f>R215</f>
        <v>0</v>
      </c>
      <c r="S214" s="141"/>
      <c r="T214" s="143">
        <f>T215</f>
        <v>0</v>
      </c>
      <c r="AR214" s="137" t="s">
        <v>149</v>
      </c>
      <c r="AT214" s="144" t="s">
        <v>70</v>
      </c>
      <c r="AU214" s="144" t="s">
        <v>71</v>
      </c>
      <c r="AY214" s="137" t="s">
        <v>125</v>
      </c>
      <c r="BK214" s="145">
        <f>BK215</f>
        <v>0</v>
      </c>
    </row>
    <row r="215" spans="2:65" s="10" customFormat="1" ht="22.9" customHeight="1">
      <c r="B215" s="136"/>
      <c r="D215" s="137" t="s">
        <v>70</v>
      </c>
      <c r="E215" s="174" t="s">
        <v>396</v>
      </c>
      <c r="F215" s="174" t="s">
        <v>397</v>
      </c>
      <c r="I215" s="139"/>
      <c r="J215" s="175">
        <f>BK215</f>
        <v>0</v>
      </c>
      <c r="L215" s="136"/>
      <c r="M215" s="140"/>
      <c r="N215" s="141"/>
      <c r="O215" s="141"/>
      <c r="P215" s="142">
        <f>P216</f>
        <v>0</v>
      </c>
      <c r="Q215" s="141"/>
      <c r="R215" s="142">
        <f>R216</f>
        <v>0</v>
      </c>
      <c r="S215" s="141"/>
      <c r="T215" s="143">
        <f>T216</f>
        <v>0</v>
      </c>
      <c r="AR215" s="137" t="s">
        <v>149</v>
      </c>
      <c r="AT215" s="144" t="s">
        <v>70</v>
      </c>
      <c r="AU215" s="144" t="s">
        <v>76</v>
      </c>
      <c r="AY215" s="137" t="s">
        <v>125</v>
      </c>
      <c r="BK215" s="145">
        <f>BK216</f>
        <v>0</v>
      </c>
    </row>
    <row r="216" spans="2:65" s="1" customFormat="1" ht="16.5" customHeight="1">
      <c r="B216" s="118"/>
      <c r="C216" s="146" t="s">
        <v>398</v>
      </c>
      <c r="D216" s="146" t="s">
        <v>126</v>
      </c>
      <c r="E216" s="147" t="s">
        <v>399</v>
      </c>
      <c r="F216" s="148" t="s">
        <v>400</v>
      </c>
      <c r="G216" s="149" t="s">
        <v>401</v>
      </c>
      <c r="H216" s="150">
        <v>1</v>
      </c>
      <c r="I216" s="151"/>
      <c r="J216" s="152">
        <f>ROUND(I216*H216,2)</f>
        <v>0</v>
      </c>
      <c r="K216" s="148" t="s">
        <v>138</v>
      </c>
      <c r="L216" s="29"/>
      <c r="M216" s="153" t="s">
        <v>1</v>
      </c>
      <c r="N216" s="154" t="s">
        <v>42</v>
      </c>
      <c r="O216" s="48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AR216" s="15" t="s">
        <v>402</v>
      </c>
      <c r="AT216" s="15" t="s">
        <v>126</v>
      </c>
      <c r="AU216" s="15" t="s">
        <v>78</v>
      </c>
      <c r="AY216" s="15" t="s">
        <v>125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5" t="s">
        <v>76</v>
      </c>
      <c r="BK216" s="157">
        <f>ROUND(I216*H216,2)</f>
        <v>0</v>
      </c>
      <c r="BL216" s="15" t="s">
        <v>402</v>
      </c>
      <c r="BM216" s="15" t="s">
        <v>403</v>
      </c>
    </row>
    <row r="217" spans="2:65" s="1" customFormat="1" ht="49.9" customHeight="1">
      <c r="B217" s="29"/>
      <c r="E217" s="138" t="s">
        <v>404</v>
      </c>
      <c r="F217" s="138" t="s">
        <v>405</v>
      </c>
      <c r="I217" s="78"/>
      <c r="J217" s="115">
        <f t="shared" ref="J217:J222" si="15">BK217</f>
        <v>0</v>
      </c>
      <c r="L217" s="29"/>
      <c r="M217" s="194"/>
      <c r="N217" s="48"/>
      <c r="O217" s="48"/>
      <c r="P217" s="48"/>
      <c r="Q217" s="48"/>
      <c r="R217" s="48"/>
      <c r="S217" s="48"/>
      <c r="T217" s="49"/>
      <c r="AT217" s="15" t="s">
        <v>70</v>
      </c>
      <c r="AU217" s="15" t="s">
        <v>71</v>
      </c>
      <c r="AY217" s="15" t="s">
        <v>406</v>
      </c>
      <c r="BK217" s="157">
        <f>SUM(BK218:BK222)</f>
        <v>0</v>
      </c>
    </row>
    <row r="218" spans="2:65" s="1" customFormat="1" ht="16.350000000000001" customHeight="1">
      <c r="B218" s="29"/>
      <c r="C218" s="195" t="s">
        <v>1</v>
      </c>
      <c r="D218" s="195" t="s">
        <v>126</v>
      </c>
      <c r="E218" s="196" t="s">
        <v>1</v>
      </c>
      <c r="F218" s="197" t="s">
        <v>1</v>
      </c>
      <c r="G218" s="198" t="s">
        <v>1</v>
      </c>
      <c r="H218" s="150"/>
      <c r="I218" s="151"/>
      <c r="J218" s="199">
        <f t="shared" si="15"/>
        <v>0</v>
      </c>
      <c r="K218" s="200"/>
      <c r="L218" s="29"/>
      <c r="M218" s="201" t="s">
        <v>1</v>
      </c>
      <c r="N218" s="202" t="s">
        <v>42</v>
      </c>
      <c r="O218" s="48"/>
      <c r="P218" s="48"/>
      <c r="Q218" s="48"/>
      <c r="R218" s="48"/>
      <c r="S218" s="48"/>
      <c r="T218" s="49"/>
      <c r="AT218" s="15" t="s">
        <v>406</v>
      </c>
      <c r="AU218" s="15" t="s">
        <v>76</v>
      </c>
      <c r="AY218" s="15" t="s">
        <v>406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5" t="s">
        <v>76</v>
      </c>
      <c r="BK218" s="157">
        <f>I218*H218</f>
        <v>0</v>
      </c>
    </row>
    <row r="219" spans="2:65" s="1" customFormat="1" ht="16.350000000000001" customHeight="1">
      <c r="B219" s="29"/>
      <c r="C219" s="195" t="s">
        <v>1</v>
      </c>
      <c r="D219" s="195" t="s">
        <v>126</v>
      </c>
      <c r="E219" s="196" t="s">
        <v>1</v>
      </c>
      <c r="F219" s="197" t="s">
        <v>1</v>
      </c>
      <c r="G219" s="198" t="s">
        <v>1</v>
      </c>
      <c r="H219" s="150"/>
      <c r="I219" s="151"/>
      <c r="J219" s="199">
        <f t="shared" si="15"/>
        <v>0</v>
      </c>
      <c r="K219" s="200"/>
      <c r="L219" s="29"/>
      <c r="M219" s="201" t="s">
        <v>1</v>
      </c>
      <c r="N219" s="202" t="s">
        <v>42</v>
      </c>
      <c r="O219" s="48"/>
      <c r="P219" s="48"/>
      <c r="Q219" s="48"/>
      <c r="R219" s="48"/>
      <c r="S219" s="48"/>
      <c r="T219" s="49"/>
      <c r="AT219" s="15" t="s">
        <v>406</v>
      </c>
      <c r="AU219" s="15" t="s">
        <v>76</v>
      </c>
      <c r="AY219" s="15" t="s">
        <v>406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5" t="s">
        <v>76</v>
      </c>
      <c r="BK219" s="157">
        <f>I219*H219</f>
        <v>0</v>
      </c>
    </row>
    <row r="220" spans="2:65" s="1" customFormat="1" ht="16.350000000000001" customHeight="1">
      <c r="B220" s="29"/>
      <c r="C220" s="195" t="s">
        <v>1</v>
      </c>
      <c r="D220" s="195" t="s">
        <v>126</v>
      </c>
      <c r="E220" s="196" t="s">
        <v>1</v>
      </c>
      <c r="F220" s="197" t="s">
        <v>1</v>
      </c>
      <c r="G220" s="198" t="s">
        <v>1</v>
      </c>
      <c r="H220" s="150"/>
      <c r="I220" s="151"/>
      <c r="J220" s="199">
        <f t="shared" si="15"/>
        <v>0</v>
      </c>
      <c r="K220" s="200"/>
      <c r="L220" s="29"/>
      <c r="M220" s="201" t="s">
        <v>1</v>
      </c>
      <c r="N220" s="202" t="s">
        <v>42</v>
      </c>
      <c r="O220" s="48"/>
      <c r="P220" s="48"/>
      <c r="Q220" s="48"/>
      <c r="R220" s="48"/>
      <c r="S220" s="48"/>
      <c r="T220" s="49"/>
      <c r="AT220" s="15" t="s">
        <v>406</v>
      </c>
      <c r="AU220" s="15" t="s">
        <v>76</v>
      </c>
      <c r="AY220" s="15" t="s">
        <v>406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5" t="s">
        <v>76</v>
      </c>
      <c r="BK220" s="157">
        <f>I220*H220</f>
        <v>0</v>
      </c>
    </row>
    <row r="221" spans="2:65" s="1" customFormat="1" ht="16.350000000000001" customHeight="1">
      <c r="B221" s="29"/>
      <c r="C221" s="195" t="s">
        <v>1</v>
      </c>
      <c r="D221" s="195" t="s">
        <v>126</v>
      </c>
      <c r="E221" s="196" t="s">
        <v>1</v>
      </c>
      <c r="F221" s="197" t="s">
        <v>1</v>
      </c>
      <c r="G221" s="198" t="s">
        <v>1</v>
      </c>
      <c r="H221" s="150"/>
      <c r="I221" s="151"/>
      <c r="J221" s="199">
        <f t="shared" si="15"/>
        <v>0</v>
      </c>
      <c r="K221" s="200"/>
      <c r="L221" s="29"/>
      <c r="M221" s="201" t="s">
        <v>1</v>
      </c>
      <c r="N221" s="202" t="s">
        <v>42</v>
      </c>
      <c r="O221" s="48"/>
      <c r="P221" s="48"/>
      <c r="Q221" s="48"/>
      <c r="R221" s="48"/>
      <c r="S221" s="48"/>
      <c r="T221" s="49"/>
      <c r="AT221" s="15" t="s">
        <v>406</v>
      </c>
      <c r="AU221" s="15" t="s">
        <v>76</v>
      </c>
      <c r="AY221" s="15" t="s">
        <v>406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5" t="s">
        <v>76</v>
      </c>
      <c r="BK221" s="157">
        <f>I221*H221</f>
        <v>0</v>
      </c>
    </row>
    <row r="222" spans="2:65" s="1" customFormat="1" ht="16.350000000000001" customHeight="1">
      <c r="B222" s="29"/>
      <c r="C222" s="195" t="s">
        <v>1</v>
      </c>
      <c r="D222" s="195" t="s">
        <v>126</v>
      </c>
      <c r="E222" s="196" t="s">
        <v>1</v>
      </c>
      <c r="F222" s="197" t="s">
        <v>1</v>
      </c>
      <c r="G222" s="198" t="s">
        <v>1</v>
      </c>
      <c r="H222" s="150"/>
      <c r="I222" s="151"/>
      <c r="J222" s="199">
        <f t="shared" si="15"/>
        <v>0</v>
      </c>
      <c r="K222" s="200"/>
      <c r="L222" s="29"/>
      <c r="M222" s="201" t="s">
        <v>1</v>
      </c>
      <c r="N222" s="202" t="s">
        <v>42</v>
      </c>
      <c r="O222" s="203"/>
      <c r="P222" s="203"/>
      <c r="Q222" s="203"/>
      <c r="R222" s="203"/>
      <c r="S222" s="203"/>
      <c r="T222" s="204"/>
      <c r="AT222" s="15" t="s">
        <v>406</v>
      </c>
      <c r="AU222" s="15" t="s">
        <v>76</v>
      </c>
      <c r="AY222" s="15" t="s">
        <v>406</v>
      </c>
      <c r="BE222" s="157">
        <f>IF(N222="základní",J222,0)</f>
        <v>0</v>
      </c>
      <c r="BF222" s="157">
        <f>IF(N222="snížená",J222,0)</f>
        <v>0</v>
      </c>
      <c r="BG222" s="157">
        <f>IF(N222="zákl. přenesená",J222,0)</f>
        <v>0</v>
      </c>
      <c r="BH222" s="157">
        <f>IF(N222="sníž. přenesená",J222,0)</f>
        <v>0</v>
      </c>
      <c r="BI222" s="157">
        <f>IF(N222="nulová",J222,0)</f>
        <v>0</v>
      </c>
      <c r="BJ222" s="15" t="s">
        <v>76</v>
      </c>
      <c r="BK222" s="157">
        <f>I222*H222</f>
        <v>0</v>
      </c>
    </row>
    <row r="223" spans="2:65" s="1" customFormat="1" ht="6.95" customHeight="1">
      <c r="B223" s="38"/>
      <c r="C223" s="39"/>
      <c r="D223" s="39"/>
      <c r="E223" s="39"/>
      <c r="F223" s="39"/>
      <c r="G223" s="39"/>
      <c r="H223" s="39"/>
      <c r="I223" s="97"/>
      <c r="J223" s="39"/>
      <c r="K223" s="39"/>
      <c r="L223" s="29"/>
    </row>
  </sheetData>
  <autoFilter ref="C97:K222"/>
  <mergeCells count="11">
    <mergeCell ref="E90:H90"/>
    <mergeCell ref="E7:H7"/>
    <mergeCell ref="E16:H16"/>
    <mergeCell ref="E25:H25"/>
    <mergeCell ref="E48:H48"/>
    <mergeCell ref="D74:F74"/>
    <mergeCell ref="L2:V2"/>
    <mergeCell ref="D75:F75"/>
    <mergeCell ref="D76:F76"/>
    <mergeCell ref="D77:F77"/>
    <mergeCell ref="D78:F78"/>
  </mergeCells>
  <dataValidations count="2">
    <dataValidation type="list" allowBlank="1" showInputMessage="1" showErrorMessage="1" error="Povoleny jsou hodnoty K, M." sqref="D218:D223">
      <formula1>"K, M"</formula1>
    </dataValidation>
    <dataValidation type="list" allowBlank="1" showInputMessage="1" showErrorMessage="1" error="Povoleny jsou hodnoty základní, snížená, zákl. přenesená, sníž. přenesená, nulová." sqref="N218:N223">
      <formula1>"základní, snížená, zákl. přenesená, sníž. přenesená, nulová"</formula1>
    </dataValidation>
  </dataValidation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0119-01 - Plynovod Bec...</vt:lpstr>
      <vt:lpstr>'0119-01 - Plynovod Bec...'!Názvy_tisku</vt:lpstr>
      <vt:lpstr>'Rekapitulace stavby'!Názvy_tisku</vt:lpstr>
      <vt:lpstr>'0119-01 - Plynovod Bec...'!Oblast_tisku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Jindřich Jukl</dc:creator>
  <cp:lastModifiedBy>Milos</cp:lastModifiedBy>
  <dcterms:created xsi:type="dcterms:W3CDTF">2019-01-10T14:30:34Z</dcterms:created>
  <dcterms:modified xsi:type="dcterms:W3CDTF">2019-01-28T17:33:44Z</dcterms:modified>
</cp:coreProperties>
</file>